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o.naturel\Desktop\DCE NTL PLONGE BDX AGEN 10 07 2025\DCE\LOT 1\"/>
    </mc:Choice>
  </mc:AlternateContent>
  <bookViews>
    <workbookView xWindow="0" yWindow="0" windowWidth="28800" windowHeight="11100"/>
  </bookViews>
  <sheets>
    <sheet name="An 1 - DPGF" sheetId="11" r:id="rId1"/>
    <sheet name="An 2 - DPGF Plonge" sheetId="16" r:id="rId2"/>
    <sheet name="An 2a - BPU Nettoyage locaux" sheetId="12" r:id="rId3"/>
    <sheet name="An 2b - BPU plonge" sheetId="15" r:id="rId4"/>
    <sheet name="An 3 - BPU Vitrerie" sheetId="13" r:id="rId5"/>
  </sheets>
  <definedNames>
    <definedName name="_xlnm._FilterDatabase" localSheetId="0" hidden="1">'An 1 - DPGF'!$A$13:$E$93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6" l="1"/>
  <c r="D11" i="16"/>
  <c r="D117" i="11" l="1"/>
  <c r="D93" i="11"/>
  <c r="D25" i="11" l="1"/>
  <c r="F25" i="11" s="1"/>
  <c r="C25" i="11"/>
  <c r="F24" i="11"/>
  <c r="E24" i="11"/>
  <c r="E26" i="11"/>
  <c r="F26" i="11"/>
  <c r="E27" i="11"/>
  <c r="F27" i="11"/>
  <c r="E28" i="11"/>
  <c r="F28" i="11"/>
  <c r="C29" i="11"/>
  <c r="D29" i="11"/>
  <c r="F29" i="11" s="1"/>
  <c r="G14" i="13" l="1"/>
  <c r="E39" i="11"/>
  <c r="F39" i="11"/>
  <c r="F45" i="11"/>
  <c r="F47" i="11"/>
  <c r="E45" i="11"/>
  <c r="E46" i="11"/>
  <c r="E47" i="11"/>
  <c r="E110" i="11"/>
  <c r="F110" i="11"/>
  <c r="C13" i="16" l="1"/>
  <c r="H10" i="16"/>
  <c r="G10" i="16"/>
  <c r="H9" i="16"/>
  <c r="G9" i="16"/>
  <c r="H8" i="16"/>
  <c r="G8" i="16"/>
  <c r="D46" i="12"/>
  <c r="D45" i="12"/>
  <c r="D44" i="12"/>
  <c r="D43" i="12"/>
  <c r="D42" i="12"/>
  <c r="D41" i="12"/>
  <c r="D40" i="12"/>
  <c r="D39" i="12"/>
  <c r="D38" i="12"/>
  <c r="D37" i="12"/>
  <c r="E22" i="13" l="1"/>
  <c r="D22" i="13"/>
  <c r="C22" i="13"/>
  <c r="D21" i="13"/>
  <c r="C21" i="13"/>
  <c r="D20" i="13"/>
  <c r="C20" i="13"/>
  <c r="D19" i="13"/>
  <c r="C19" i="13"/>
  <c r="D18" i="13"/>
  <c r="C18" i="13"/>
  <c r="D17" i="13"/>
  <c r="C17" i="13"/>
  <c r="D16" i="13"/>
  <c r="C16" i="13"/>
  <c r="D15" i="13"/>
  <c r="C15" i="13"/>
  <c r="D14" i="13"/>
  <c r="C14" i="13"/>
  <c r="D13" i="13"/>
  <c r="C13" i="13"/>
  <c r="D12" i="13"/>
  <c r="C12" i="13"/>
  <c r="E11" i="13"/>
  <c r="D11" i="13"/>
  <c r="C11" i="13"/>
  <c r="D10" i="13"/>
  <c r="C10" i="13"/>
  <c r="E9" i="13"/>
  <c r="D9" i="13"/>
  <c r="C9" i="13"/>
  <c r="D8" i="13"/>
  <c r="C8" i="13"/>
  <c r="C23" i="13" l="1"/>
  <c r="C116" i="11"/>
  <c r="E107" i="11"/>
  <c r="F103" i="11"/>
  <c r="C104" i="11"/>
  <c r="E103" i="11"/>
  <c r="C49" i="11"/>
  <c r="E21" i="11"/>
  <c r="F21" i="11"/>
  <c r="D10" i="11" l="1"/>
  <c r="C10" i="11"/>
  <c r="D33" i="12" l="1"/>
  <c r="F9" i="11" l="1"/>
  <c r="E9" i="11"/>
  <c r="F11" i="15" l="1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10" i="15"/>
  <c r="H6" i="15"/>
  <c r="F65" i="11" l="1"/>
  <c r="E65" i="11"/>
  <c r="E99" i="11" l="1"/>
  <c r="E101" i="11"/>
  <c r="J25" i="13" l="1"/>
  <c r="G28" i="13"/>
  <c r="G29" i="13"/>
  <c r="G27" i="13"/>
  <c r="G9" i="13"/>
  <c r="G10" i="13"/>
  <c r="G11" i="13"/>
  <c r="G12" i="13"/>
  <c r="G13" i="13"/>
  <c r="G15" i="13"/>
  <c r="G16" i="13"/>
  <c r="G17" i="13"/>
  <c r="G18" i="13"/>
  <c r="G19" i="13"/>
  <c r="G20" i="13"/>
  <c r="G21" i="13"/>
  <c r="G22" i="13"/>
  <c r="G8" i="13"/>
  <c r="J6" i="13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4" i="12"/>
  <c r="D35" i="12"/>
  <c r="D36" i="12"/>
  <c r="D47" i="12"/>
  <c r="D48" i="12"/>
  <c r="D49" i="12"/>
  <c r="D50" i="12"/>
  <c r="D51" i="12"/>
  <c r="D6" i="12"/>
  <c r="G5" i="12"/>
  <c r="F99" i="11"/>
  <c r="F100" i="11"/>
  <c r="F101" i="11"/>
  <c r="F102" i="11"/>
  <c r="F105" i="11"/>
  <c r="F106" i="11"/>
  <c r="F108" i="11"/>
  <c r="F111" i="11"/>
  <c r="F112" i="11"/>
  <c r="F113" i="11"/>
  <c r="F114" i="11"/>
  <c r="F115" i="11"/>
  <c r="F98" i="11"/>
  <c r="F15" i="11"/>
  <c r="F16" i="11"/>
  <c r="F18" i="11"/>
  <c r="F19" i="11"/>
  <c r="F20" i="11"/>
  <c r="F22" i="11"/>
  <c r="F30" i="11"/>
  <c r="F31" i="11"/>
  <c r="F32" i="11"/>
  <c r="F33" i="11"/>
  <c r="F34" i="11"/>
  <c r="F36" i="11"/>
  <c r="F37" i="11"/>
  <c r="F38" i="11"/>
  <c r="F40" i="11"/>
  <c r="F42" i="11"/>
  <c r="F43" i="11"/>
  <c r="F46" i="11"/>
  <c r="F48" i="11"/>
  <c r="F50" i="11"/>
  <c r="F51" i="11"/>
  <c r="F52" i="11"/>
  <c r="F53" i="11"/>
  <c r="F55" i="11"/>
  <c r="F56" i="11"/>
  <c r="F57" i="11"/>
  <c r="F59" i="11"/>
  <c r="F60" i="11"/>
  <c r="F61" i="11"/>
  <c r="F63" i="11"/>
  <c r="F64" i="11"/>
  <c r="F67" i="11"/>
  <c r="F68" i="11"/>
  <c r="F69" i="11"/>
  <c r="F70" i="11"/>
  <c r="F72" i="11"/>
  <c r="F73" i="11"/>
  <c r="F74" i="11"/>
  <c r="F75" i="11"/>
  <c r="F77" i="11"/>
  <c r="F78" i="11"/>
  <c r="F79" i="11"/>
  <c r="F80" i="11"/>
  <c r="F82" i="11"/>
  <c r="F83" i="11"/>
  <c r="F84" i="11"/>
  <c r="F86" i="11"/>
  <c r="F87" i="11"/>
  <c r="F88" i="11"/>
  <c r="F89" i="11"/>
  <c r="F90" i="11"/>
  <c r="F91" i="11"/>
  <c r="F14" i="11"/>
  <c r="F30" i="13" l="1"/>
  <c r="E30" i="13"/>
  <c r="D30" i="13"/>
  <c r="C30" i="13"/>
  <c r="E114" i="11" l="1"/>
  <c r="E112" i="11"/>
  <c r="E59" i="11"/>
  <c r="D116" i="11" l="1"/>
  <c r="E115" i="11"/>
  <c r="E113" i="11"/>
  <c r="E111" i="11"/>
  <c r="D109" i="11"/>
  <c r="F109" i="11" s="1"/>
  <c r="C109" i="11"/>
  <c r="C117" i="11" s="1"/>
  <c r="E108" i="11"/>
  <c r="E106" i="11"/>
  <c r="E105" i="11"/>
  <c r="D104" i="11"/>
  <c r="F104" i="11" s="1"/>
  <c r="E102" i="11"/>
  <c r="E100" i="11"/>
  <c r="E98" i="11"/>
  <c r="E90" i="11"/>
  <c r="E88" i="11"/>
  <c r="E87" i="11"/>
  <c r="D85" i="11"/>
  <c r="F85" i="11" s="1"/>
  <c r="C85" i="11"/>
  <c r="E84" i="11"/>
  <c r="E83" i="11"/>
  <c r="E82" i="11"/>
  <c r="E69" i="11"/>
  <c r="E68" i="11"/>
  <c r="E43" i="11"/>
  <c r="C41" i="11" l="1"/>
  <c r="E37" i="11"/>
  <c r="C35" i="11"/>
  <c r="E33" i="11"/>
  <c r="E31" i="11"/>
  <c r="D23" i="11"/>
  <c r="F23" i="11" s="1"/>
  <c r="C23" i="11"/>
  <c r="D66" i="11" l="1"/>
  <c r="F66" i="11" s="1"/>
  <c r="D35" i="11"/>
  <c r="F35" i="11" s="1"/>
  <c r="F23" i="13" l="1"/>
  <c r="E23" i="13"/>
  <c r="D23" i="13"/>
  <c r="E18" i="11" l="1"/>
  <c r="E19" i="11"/>
  <c r="E20" i="11"/>
  <c r="E22" i="11"/>
  <c r="E30" i="11"/>
  <c r="E32" i="11"/>
  <c r="E34" i="11"/>
  <c r="E38" i="11"/>
  <c r="E40" i="11"/>
  <c r="E42" i="11"/>
  <c r="E48" i="11"/>
  <c r="E50" i="11"/>
  <c r="E52" i="11"/>
  <c r="E56" i="11"/>
  <c r="E57" i="11"/>
  <c r="E60" i="11"/>
  <c r="E61" i="11"/>
  <c r="E64" i="11"/>
  <c r="E67" i="11"/>
  <c r="E70" i="11"/>
  <c r="E72" i="11"/>
  <c r="E73" i="11"/>
  <c r="E74" i="11"/>
  <c r="E75" i="11"/>
  <c r="E78" i="11"/>
  <c r="E79" i="11"/>
  <c r="E80" i="11"/>
  <c r="E89" i="11"/>
  <c r="E91" i="11"/>
  <c r="E15" i="11"/>
  <c r="E16" i="11"/>
  <c r="E51" i="11" l="1"/>
  <c r="E53" i="11"/>
  <c r="D92" i="11"/>
  <c r="D81" i="11"/>
  <c r="F81" i="11" s="1"/>
  <c r="D76" i="11"/>
  <c r="F76" i="11" s="1"/>
  <c r="D71" i="11"/>
  <c r="F71" i="11" s="1"/>
  <c r="D62" i="11"/>
  <c r="F62" i="11" s="1"/>
  <c r="D58" i="11"/>
  <c r="F58" i="11" s="1"/>
  <c r="D54" i="11"/>
  <c r="F54" i="11" s="1"/>
  <c r="D49" i="11"/>
  <c r="F49" i="11" s="1"/>
  <c r="D44" i="11"/>
  <c r="F44" i="11" s="1"/>
  <c r="D41" i="11"/>
  <c r="F41" i="11" s="1"/>
  <c r="C76" i="11"/>
  <c r="C71" i="11"/>
  <c r="C62" i="11" l="1"/>
  <c r="C58" i="11"/>
  <c r="E55" i="11"/>
  <c r="E36" i="11"/>
  <c r="E63" i="11"/>
  <c r="C66" i="11"/>
  <c r="C81" i="11"/>
  <c r="E77" i="11"/>
  <c r="C92" i="11"/>
  <c r="E86" i="11"/>
  <c r="C44" i="11"/>
  <c r="C17" i="11"/>
  <c r="E14" i="11"/>
  <c r="C54" i="11"/>
  <c r="C93" i="11" l="1"/>
  <c r="D17" i="11"/>
  <c r="F17" i="11" l="1"/>
</calcChain>
</file>

<file path=xl/sharedStrings.xml><?xml version="1.0" encoding="utf-8"?>
<sst xmlns="http://schemas.openxmlformats.org/spreadsheetml/2006/main" count="317" uniqueCount="176">
  <si>
    <t>Prestations</t>
  </si>
  <si>
    <t>Type C</t>
  </si>
  <si>
    <t>Type B</t>
  </si>
  <si>
    <t>Type S</t>
  </si>
  <si>
    <t>Type A</t>
  </si>
  <si>
    <t>Type V</t>
  </si>
  <si>
    <t>Bâtiment 1</t>
  </si>
  <si>
    <t>Type Bbis</t>
  </si>
  <si>
    <t>Type M</t>
  </si>
  <si>
    <t>Type SP</t>
  </si>
  <si>
    <t>Type H</t>
  </si>
  <si>
    <t>Bâtiment 67</t>
  </si>
  <si>
    <t>Bâtiment 102</t>
  </si>
  <si>
    <t xml:space="preserve">TOTAL </t>
  </si>
  <si>
    <t>Prix  mensuel HT m2</t>
  </si>
  <si>
    <t>Prix  mensuel HT</t>
  </si>
  <si>
    <t>TYPE DE PRESTATION</t>
  </si>
  <si>
    <t>UNITÉ DE MESURE</t>
  </si>
  <si>
    <t>TAUX TVA</t>
  </si>
  <si>
    <t>M²</t>
  </si>
  <si>
    <t>Cirage parquet</t>
  </si>
  <si>
    <t xml:space="preserve">Décapage et lustrage ou autre traitement de remise en état selon type de sol </t>
  </si>
  <si>
    <t>Dépoussiérage et désinfection des plans de travail</t>
  </si>
  <si>
    <t>Dépoussiérage et enlèvement toiles d'araignées à une hauteur supérieur à 2 mètres (corniches, etc...)</t>
  </si>
  <si>
    <t>ML</t>
  </si>
  <si>
    <t>Dépoussièrage mobilier (hauteur d'homme)</t>
  </si>
  <si>
    <t>Désinfection des siphons</t>
  </si>
  <si>
    <t>U</t>
  </si>
  <si>
    <t>Lavage après aspiration ou balayage préalable</t>
  </si>
  <si>
    <t>Lavage des murs carrelés</t>
  </si>
  <si>
    <t>Lavage main courante</t>
  </si>
  <si>
    <t>Lavage porte coupe feu, porte double et de secours</t>
  </si>
  <si>
    <t>Nettoyage lustres et autres luminaires</t>
  </si>
  <si>
    <t>Récurage et détartrage des cuvettes, lavabos, douches, urinoirs, éviers</t>
  </si>
  <si>
    <t>Remise en état parquet</t>
  </si>
  <si>
    <t>Prestations/Bâtiments</t>
  </si>
  <si>
    <t>Surface totale</t>
  </si>
  <si>
    <t>surface sans nacelle</t>
  </si>
  <si>
    <t>Surface avec nacelle</t>
  </si>
  <si>
    <t>Prix unitaire HT</t>
  </si>
  <si>
    <t>Taux TVA</t>
  </si>
  <si>
    <t>Nettoyage vitrerie</t>
  </si>
  <si>
    <t>Nettoyage vitrerie avec nacelle</t>
  </si>
  <si>
    <t>Poste 1 - Quartier Toussaint</t>
  </si>
  <si>
    <t>Bâtiment 6</t>
  </si>
  <si>
    <t>Sous-Total Poste 1 bâtiment 1</t>
  </si>
  <si>
    <t>Bâtiment 17</t>
  </si>
  <si>
    <t>Bâtiment 19</t>
  </si>
  <si>
    <t>Bâtiment 27</t>
  </si>
  <si>
    <t>Bâtiment 74</t>
  </si>
  <si>
    <t>Bâtiment 79</t>
  </si>
  <si>
    <t>Bâtiment 80</t>
  </si>
  <si>
    <t>Bâtiment 82</t>
  </si>
  <si>
    <t>Bâtiment 81</t>
  </si>
  <si>
    <t>Bâtiment 103</t>
  </si>
  <si>
    <t>Bâtiment 105</t>
  </si>
  <si>
    <t>Sous-Total Poste 1 bâtiment 6</t>
  </si>
  <si>
    <t>Sous-Total Poste 1 bâtiment 17</t>
  </si>
  <si>
    <t>Sous-Total Poste 1 bâtiment 19</t>
  </si>
  <si>
    <t xml:space="preserve">Sous-Total Poste 1 bâtiment 27 </t>
  </si>
  <si>
    <t>Sous-Total Poste 1 bâtiment 44</t>
  </si>
  <si>
    <t>Sous-Total Poste 1 bâtiment 47</t>
  </si>
  <si>
    <t>Sous-Total Poste 1 bâtiment 74</t>
  </si>
  <si>
    <t>Sous-Total Poste 1 bâtiment 67</t>
  </si>
  <si>
    <t>Sous-Total Poste 1 bâtiment 79</t>
  </si>
  <si>
    <t>Sous-Total Poste 1 bâtiment 80</t>
  </si>
  <si>
    <t>Sous-Total Poste 1 bâtiment 82</t>
  </si>
  <si>
    <t>Sous-Total Poste 1 bâtiment 81</t>
  </si>
  <si>
    <t>Sous-Total Poste 1 bâtiment 102</t>
  </si>
  <si>
    <t>Sous-Total Poste 1 bâtiment 103</t>
  </si>
  <si>
    <t>Sous-Total Poste 1 bâtiment 105</t>
  </si>
  <si>
    <t>Type RT</t>
  </si>
  <si>
    <t>Poste 2 - Quartier Valence</t>
  </si>
  <si>
    <t>Bâtiment 22</t>
  </si>
  <si>
    <t>PRIX HT</t>
  </si>
  <si>
    <t>Shampouinage moquettes et tapis</t>
  </si>
  <si>
    <t>Nettoyage graphitis</t>
  </si>
  <si>
    <t>forfait</t>
  </si>
  <si>
    <t>Nettoyage Magasin habillement Agen (sol Béton)</t>
  </si>
  <si>
    <t>Nettoyage dessus de porte</t>
  </si>
  <si>
    <t>Bâtiment n° 105</t>
  </si>
  <si>
    <t>Bâtiment n°1</t>
  </si>
  <si>
    <t>Quartier Toussaint</t>
  </si>
  <si>
    <t>Quartier Valence</t>
  </si>
  <si>
    <t>DECOMPOSITION DU PRIX GLOBAL ET FORFAITAIRE DES PRESTATIONS PROGRAMMEES DES POSTES 1 ET 2</t>
  </si>
  <si>
    <t>Bâtiment n°6</t>
  </si>
  <si>
    <t>Bâtiment n°17</t>
  </si>
  <si>
    <t xml:space="preserve">Bâtiment n°19 </t>
  </si>
  <si>
    <t>Bâtiment n°27</t>
  </si>
  <si>
    <t>Bâtiment n°47</t>
  </si>
  <si>
    <t>Bâtiment n°74</t>
  </si>
  <si>
    <t>Bâtiment n° 79</t>
  </si>
  <si>
    <t>Bâtiment n° 81</t>
  </si>
  <si>
    <t xml:space="preserve">Bâtiment n° 102        </t>
  </si>
  <si>
    <t>Bâtiment n° 103</t>
  </si>
  <si>
    <t>Bâtiment n°19</t>
  </si>
  <si>
    <t>Bâtiment n°20</t>
  </si>
  <si>
    <t>Bâtiment n° 22</t>
  </si>
  <si>
    <t>Total Poste 1</t>
  </si>
  <si>
    <t>Surface sans nacelle</t>
  </si>
  <si>
    <t>Bâtiment n° 80</t>
  </si>
  <si>
    <t>Bâtiment 44</t>
  </si>
  <si>
    <t>Sous-Total Poste 2 bâtiment 19</t>
  </si>
  <si>
    <t>Sous-Total Poste 2 bâtiment 20</t>
  </si>
  <si>
    <t>Sous-Total Poste 2 bâtiment 22</t>
  </si>
  <si>
    <t>Bâtiment n° 82</t>
  </si>
  <si>
    <t>Type de repas</t>
  </si>
  <si>
    <r>
      <t xml:space="preserve">Nombre de rationnaires supplémentaires           </t>
    </r>
    <r>
      <rPr>
        <b/>
        <u/>
        <sz val="11"/>
        <color indexed="8"/>
        <rFont val="Marianne"/>
        <family val="3"/>
      </rPr>
      <t>au-delà de 20% de la prestation forfaitaire</t>
    </r>
  </si>
  <si>
    <t>Pour une journée</t>
  </si>
  <si>
    <t>Pour UN MOIS</t>
  </si>
  <si>
    <t>(en semaine)</t>
  </si>
  <si>
    <t>(samedi ou dimanche ou jours fériés)</t>
  </si>
  <si>
    <t>PETIT DEJEUNER</t>
  </si>
  <si>
    <t>101 - 200</t>
  </si>
  <si>
    <t>201 - 300</t>
  </si>
  <si>
    <t>301 - 400</t>
  </si>
  <si>
    <t>A partir de 401</t>
  </si>
  <si>
    <t>DEJEUNER</t>
  </si>
  <si>
    <t>DINER</t>
  </si>
  <si>
    <t>Prestations de plonge, de nettoyage des locaux de plonge, de nettoyage des locaux, des abords et de la vitrerie d'entités implantées sur la Base de Défense de Bordeaux-Mérignac-Agen ( sites d'Agen - département 47) (Lot 1)</t>
  </si>
  <si>
    <t>Prestations de plonge, de nettoyage des locaux de plonge, de nettoyage des locaux, des abords et de la vitrerie d'entités implantées sur la Base de Défense de Bordeaux-Mérignac-Agen (sites d'Agen - département 47) (Lot 1)</t>
  </si>
  <si>
    <t xml:space="preserve">PRIX UNITAIRE HT en euro pour une prestation de plonge et nettoyage des locaux de plonge sur bon de commande </t>
  </si>
  <si>
    <t>poste 1.1 plonge et nettoyage des locaux de plonge</t>
  </si>
  <si>
    <t>poste 1.2 nettoyage des locaux</t>
  </si>
  <si>
    <t>Lavage garde corps</t>
  </si>
  <si>
    <t>Nettoyage porte vitrée</t>
  </si>
  <si>
    <t>Nettoyage baie vitrée</t>
  </si>
  <si>
    <t>Nettoyage cloison vitrée</t>
  </si>
  <si>
    <t>Nettoyage et lavage des sols amphithéâtre Agen (thermoplastique 130m2 + bois 16m2)</t>
  </si>
  <si>
    <t>nettoyage puit de lumière</t>
  </si>
  <si>
    <t>Lavage décapage avec mono-brosse</t>
  </si>
  <si>
    <t>Lavage des murs peints</t>
  </si>
  <si>
    <t>Nettoyage et désinfection  points de contact</t>
  </si>
  <si>
    <t>Nettoyage plinthes et gouttières</t>
  </si>
  <si>
    <t>Nettoyage et dépoussiérage radiateurs, extincteurs</t>
  </si>
  <si>
    <t>Nettoyage vitrerie imposte</t>
  </si>
  <si>
    <t>nettoyage fenêtres internes, couloirs</t>
  </si>
  <si>
    <t>Prestations de remise en état d'une chambre (environ 20 m2)</t>
  </si>
  <si>
    <t>Prestations de remise en état d'une chambre avec sanitaires (environ 20 m2)</t>
  </si>
  <si>
    <t>Nettoyage tapis, paillassons et fosses d'entrée</t>
  </si>
  <si>
    <t>Type R</t>
  </si>
  <si>
    <t>Bâtiment 47</t>
  </si>
  <si>
    <t>NOTA : Les superficies indiquées tiennent compte de la suppression des surfaces sans prestation</t>
  </si>
  <si>
    <t>Bâtiment n°67</t>
  </si>
  <si>
    <t>Total Poste 2</t>
  </si>
  <si>
    <t>1 - 100</t>
  </si>
  <si>
    <t>Nettoyage complet de local de type A</t>
  </si>
  <si>
    <t xml:space="preserve">Nettoyage complet de local de type B </t>
  </si>
  <si>
    <t>Nettoyage complet de local de type Bbis</t>
  </si>
  <si>
    <t xml:space="preserve">Nettoyage complet de local de type C </t>
  </si>
  <si>
    <t>Nettoyage complet de local de type H</t>
  </si>
  <si>
    <t>Nettoyage complet de local de type M</t>
  </si>
  <si>
    <t xml:space="preserve">Nettoyage complet de local de type R </t>
  </si>
  <si>
    <t xml:space="preserve">Nettoyage complet de local de type S </t>
  </si>
  <si>
    <t xml:space="preserve">Nettoyage complet de local de type SP </t>
  </si>
  <si>
    <t xml:space="preserve">Nettoyage complet de local de type V  </t>
  </si>
  <si>
    <t>Prestations de plonge, nettoyage des locaux et de la vitrerie au profit des entités relevant de la Base de Défense de Bordeaux (différents sites d'Agen) (dept 47) (Lot 1)</t>
  </si>
  <si>
    <t>BORDEREAU DE PRIX DES PRESTATIONS PROGRAMMEES DE PLONGE - Poste 1.1</t>
  </si>
  <si>
    <t>Mois de prestations</t>
  </si>
  <si>
    <t>Montant mensuel HT</t>
  </si>
  <si>
    <t>Montant mensuel TTC</t>
  </si>
  <si>
    <t>Février, mars, avril, mai, juin, juillet, août septembre, octobre et novembre</t>
  </si>
  <si>
    <t>décembre (tenir compte de la fermeture)</t>
  </si>
  <si>
    <t>janvier (tenir compte de la fermeture)</t>
  </si>
  <si>
    <t xml:space="preserve">Montant annuel total </t>
  </si>
  <si>
    <t>Taux de TVA</t>
  </si>
  <si>
    <t>BORDEREAU DE PRIX DES PRESTATIONS A BONS DE COMMANDE NETTOYAGE DES LOCAUX  - Poste 3</t>
  </si>
  <si>
    <t>Balayage et lavage des sols avec un produit détergeant désinfectant rémanent</t>
  </si>
  <si>
    <t>Bâtiment 8</t>
  </si>
  <si>
    <t>Sous-Total Poste 1 bâtiment 8</t>
  </si>
  <si>
    <t>Surface m²</t>
  </si>
  <si>
    <t>BORDEREAU DE PRIX DES PRESTATIONS A BONS DE COMMANDE DE PLONGE ET NETTOYAGE DES LOCAUX DE PLONGE  - Poste 3</t>
  </si>
  <si>
    <t>BORDEREAU DE PRIX DES PRESTATIONS A BONS DE COMMANDE - VITRERIE - POSTE 3</t>
  </si>
  <si>
    <t>Bâtiment 20</t>
  </si>
  <si>
    <t>Prestations de plonge, de nettoyage des locaux de plonge, de nettoyage des locaux, des abords et de la vitrerie d'entités implantées sur la Base de Défense de Bordeaux-Mérignac-Agen ( sites d'Agen - département 47) (Lot 1)*</t>
  </si>
  <si>
    <t>* les prestations ne comprennent pas le local broyeur et le local de vaisselle propre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</si>
</sst>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27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Marianne"/>
      <family val="3"/>
    </font>
    <font>
      <sz val="11"/>
      <color theme="1"/>
      <name val="Marianne"/>
      <family val="3"/>
    </font>
    <font>
      <i/>
      <sz val="11"/>
      <color theme="1"/>
      <name val="Marianne"/>
      <family val="3"/>
    </font>
    <font>
      <b/>
      <sz val="11"/>
      <color rgb="FF9966FF"/>
      <name val="Marianne"/>
      <family val="3"/>
    </font>
    <font>
      <b/>
      <sz val="11"/>
      <name val="Marianne"/>
      <family val="3"/>
    </font>
    <font>
      <b/>
      <i/>
      <sz val="11"/>
      <color rgb="FF9966FF"/>
      <name val="Marianne"/>
      <family val="3"/>
    </font>
    <font>
      <sz val="11"/>
      <color theme="1"/>
      <name val="Calibri"/>
      <family val="2"/>
      <scheme val="minor"/>
    </font>
    <font>
      <sz val="11"/>
      <color theme="9" tint="-0.249977111117893"/>
      <name val="Marianne"/>
      <family val="3"/>
    </font>
    <font>
      <b/>
      <sz val="11"/>
      <color theme="9" tint="-0.249977111117893"/>
      <name val="Marianne"/>
      <family val="3"/>
    </font>
    <font>
      <sz val="11"/>
      <name val="Marianne"/>
      <family val="3"/>
    </font>
    <font>
      <i/>
      <sz val="11"/>
      <name val="Marianne"/>
      <family val="3"/>
    </font>
    <font>
      <sz val="12"/>
      <color rgb="FF000000"/>
      <name val="Marianne"/>
      <family val="3"/>
    </font>
    <font>
      <sz val="12"/>
      <color theme="1"/>
      <name val="Marianne"/>
      <family val="3"/>
    </font>
    <font>
      <b/>
      <sz val="12"/>
      <color theme="1"/>
      <name val="Marianne"/>
      <family val="3"/>
    </font>
    <font>
      <b/>
      <sz val="10"/>
      <color theme="1"/>
      <name val="Marianne"/>
      <family val="3"/>
    </font>
    <font>
      <b/>
      <sz val="14"/>
      <color rgb="FF7030A0"/>
      <name val="Marianne"/>
      <family val="3"/>
    </font>
    <font>
      <b/>
      <sz val="11"/>
      <color theme="9" tint="-0.499984740745262"/>
      <name val="Marianne"/>
      <family val="3"/>
    </font>
    <font>
      <sz val="11"/>
      <color theme="9" tint="-0.499984740745262"/>
      <name val="Marianne"/>
      <family val="3"/>
    </font>
    <font>
      <sz val="11"/>
      <color rgb="FFFF0000"/>
      <name val="Marianne"/>
      <family val="3"/>
    </font>
    <font>
      <b/>
      <sz val="12"/>
      <name val="Marianne"/>
      <family val="3"/>
    </font>
    <font>
      <sz val="12"/>
      <name val="Marianne"/>
      <family val="3"/>
    </font>
    <font>
      <b/>
      <sz val="11"/>
      <color rgb="FF000000"/>
      <name val="Marianne"/>
      <family val="3"/>
    </font>
    <font>
      <b/>
      <u/>
      <sz val="11"/>
      <color indexed="8"/>
      <name val="Marianne"/>
      <family val="3"/>
    </font>
    <font>
      <b/>
      <sz val="14"/>
      <name val="Marianne"/>
      <family val="3"/>
    </font>
    <font>
      <b/>
      <i/>
      <sz val="14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rgb="FF9966FF"/>
      </left>
      <right style="thin">
        <color indexed="64"/>
      </right>
      <top style="double">
        <color rgb="FF9966F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rgb="FF9966FF"/>
      </top>
      <bottom style="thin">
        <color indexed="64"/>
      </bottom>
      <diagonal/>
    </border>
    <border>
      <left style="thin">
        <color indexed="64"/>
      </left>
      <right style="double">
        <color rgb="FF9966FF"/>
      </right>
      <top style="double">
        <color rgb="FF9966FF"/>
      </top>
      <bottom style="thin">
        <color indexed="64"/>
      </bottom>
      <diagonal/>
    </border>
    <border>
      <left style="double">
        <color rgb="FF9966F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rgb="FF9966FF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rgb="FF9966FF"/>
      </bottom>
      <diagonal/>
    </border>
    <border>
      <left style="double">
        <color rgb="FF9966FF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double">
        <color rgb="FF9966FF"/>
      </right>
      <top style="thin">
        <color auto="1"/>
      </top>
      <bottom style="double">
        <color rgb="FF9966FF"/>
      </bottom>
      <diagonal/>
    </border>
    <border>
      <left style="double">
        <color rgb="FF9966FF"/>
      </left>
      <right/>
      <top style="thin">
        <color auto="1"/>
      </top>
      <bottom style="double">
        <color rgb="FF9966FF"/>
      </bottom>
      <diagonal/>
    </border>
    <border>
      <left/>
      <right style="thin">
        <color indexed="64"/>
      </right>
      <top style="thin">
        <color auto="1"/>
      </top>
      <bottom style="double">
        <color rgb="FF9966FF"/>
      </bottom>
      <diagonal/>
    </border>
    <border>
      <left style="double">
        <color rgb="FF9966FF"/>
      </left>
      <right/>
      <top style="thin">
        <color indexed="64"/>
      </top>
      <bottom/>
      <diagonal/>
    </border>
    <border>
      <left style="double">
        <color rgb="FF9966FF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rgb="FF9966FF"/>
      </left>
      <right style="thin">
        <color indexed="64"/>
      </right>
      <top style="thin">
        <color indexed="64"/>
      </top>
      <bottom/>
      <diagonal/>
    </border>
    <border>
      <left style="double">
        <color rgb="FF9966FF"/>
      </left>
      <right style="thin">
        <color indexed="64"/>
      </right>
      <top/>
      <bottom style="thin">
        <color indexed="64"/>
      </bottom>
      <diagonal/>
    </border>
    <border>
      <left style="double">
        <color rgb="FF9966FF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rgb="FF9966FF"/>
      </left>
      <right style="thin">
        <color indexed="64"/>
      </right>
      <top style="double">
        <color rgb="FF9966FF"/>
      </top>
      <bottom style="double">
        <color rgb="FF9966FF"/>
      </bottom>
      <diagonal/>
    </border>
    <border>
      <left style="thin">
        <color indexed="64"/>
      </left>
      <right style="thin">
        <color indexed="64"/>
      </right>
      <top style="double">
        <color rgb="FF9966FF"/>
      </top>
      <bottom style="double">
        <color rgb="FF9966FF"/>
      </bottom>
      <diagonal/>
    </border>
    <border>
      <left style="thin">
        <color indexed="64"/>
      </left>
      <right style="double">
        <color rgb="FF9966FF"/>
      </right>
      <top style="double">
        <color rgb="FF9966FF"/>
      </top>
      <bottom style="double">
        <color rgb="FF9966FF"/>
      </bottom>
      <diagonal/>
    </border>
    <border>
      <left style="double">
        <color rgb="FF9966FF"/>
      </left>
      <right style="thin">
        <color indexed="64"/>
      </right>
      <top style="double">
        <color rgb="FF9966FF"/>
      </top>
      <bottom style="medium">
        <color indexed="64"/>
      </bottom>
      <diagonal/>
    </border>
    <border>
      <left/>
      <right style="thin">
        <color indexed="64"/>
      </right>
      <top style="double">
        <color rgb="FF9966FF"/>
      </top>
      <bottom style="medium">
        <color indexed="64"/>
      </bottom>
      <diagonal/>
    </border>
    <border>
      <left/>
      <right style="double">
        <color rgb="FF9966FF"/>
      </right>
      <top style="double">
        <color rgb="FF9966FF"/>
      </top>
      <bottom style="medium">
        <color indexed="64"/>
      </bottom>
      <diagonal/>
    </border>
    <border>
      <left style="thin">
        <color indexed="64"/>
      </left>
      <right style="double">
        <color rgb="FF9966FF"/>
      </right>
      <top/>
      <bottom/>
      <diagonal/>
    </border>
    <border>
      <left style="double">
        <color rgb="FF9966FF"/>
      </left>
      <right style="thin">
        <color indexed="64"/>
      </right>
      <top style="thin">
        <color indexed="64"/>
      </top>
      <bottom style="double">
        <color rgb="FF9966FF"/>
      </bottom>
      <diagonal/>
    </border>
    <border>
      <left/>
      <right/>
      <top style="double">
        <color rgb="FF9966FF"/>
      </top>
      <bottom style="double">
        <color rgb="FF9966FF"/>
      </bottom>
      <diagonal/>
    </border>
    <border>
      <left/>
      <right style="hair">
        <color indexed="64"/>
      </right>
      <top style="double">
        <color rgb="FF9966FF"/>
      </top>
      <bottom style="double">
        <color rgb="FF9966FF"/>
      </bottom>
      <diagonal/>
    </border>
    <border>
      <left style="hair">
        <color indexed="64"/>
      </left>
      <right/>
      <top style="double">
        <color rgb="FF9966FF"/>
      </top>
      <bottom style="double">
        <color rgb="FF9966FF"/>
      </bottom>
      <diagonal/>
    </border>
    <border>
      <left style="double">
        <color rgb="FF9966FF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191">
    <xf numFmtId="0" fontId="0" fillId="0" borderId="0" xfId="0"/>
    <xf numFmtId="0" fontId="6" fillId="0" borderId="14" xfId="1" applyFont="1" applyFill="1" applyBorder="1" applyAlignment="1">
      <alignment horizontal="center" vertical="center"/>
    </xf>
    <xf numFmtId="0" fontId="20" fillId="0" borderId="15" xfId="0" applyFont="1" applyBorder="1" applyAlignment="1">
      <alignment horizontal="left"/>
    </xf>
    <xf numFmtId="0" fontId="3" fillId="0" borderId="0" xfId="0" applyFont="1"/>
    <xf numFmtId="0" fontId="4" fillId="0" borderId="0" xfId="1" applyFont="1"/>
    <xf numFmtId="0" fontId="3" fillId="0" borderId="0" xfId="0" applyFont="1" applyAlignment="1">
      <alignment vertical="center"/>
    </xf>
    <xf numFmtId="0" fontId="3" fillId="0" borderId="1" xfId="0" applyFont="1" applyBorder="1"/>
    <xf numFmtId="164" fontId="4" fillId="0" borderId="1" xfId="1" applyNumberFormat="1" applyFont="1" applyBorder="1"/>
    <xf numFmtId="0" fontId="2" fillId="2" borderId="3" xfId="0" applyFont="1" applyFill="1" applyBorder="1" applyAlignment="1">
      <alignment horizontal="center" vertical="center"/>
    </xf>
    <xf numFmtId="0" fontId="3" fillId="2" borderId="9" xfId="0" applyFont="1" applyFill="1" applyBorder="1"/>
    <xf numFmtId="0" fontId="3" fillId="0" borderId="1" xfId="0" applyFont="1" applyFill="1" applyBorder="1"/>
    <xf numFmtId="0" fontId="7" fillId="0" borderId="1" xfId="1" applyFont="1" applyBorder="1"/>
    <xf numFmtId="164" fontId="7" fillId="0" borderId="1" xfId="1" applyNumberFormat="1" applyFont="1" applyBorder="1"/>
    <xf numFmtId="164" fontId="3" fillId="2" borderId="9" xfId="0" applyNumberFormat="1" applyFont="1" applyFill="1" applyBorder="1"/>
    <xf numFmtId="0" fontId="4" fillId="2" borderId="11" xfId="1" applyFont="1" applyFill="1" applyBorder="1"/>
    <xf numFmtId="2" fontId="4" fillId="0" borderId="8" xfId="1" applyNumberFormat="1" applyFont="1" applyBorder="1"/>
    <xf numFmtId="165" fontId="3" fillId="0" borderId="0" xfId="0" applyNumberFormat="1" applyFont="1"/>
    <xf numFmtId="0" fontId="3" fillId="3" borderId="1" xfId="0" applyFont="1" applyFill="1" applyBorder="1" applyAlignment="1">
      <alignment vertical="center"/>
    </xf>
    <xf numFmtId="10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9" fontId="3" fillId="0" borderId="1" xfId="2" applyFont="1" applyBorder="1" applyAlignment="1">
      <alignment vertical="center"/>
    </xf>
    <xf numFmtId="164" fontId="3" fillId="0" borderId="1" xfId="0" applyNumberFormat="1" applyFont="1" applyBorder="1"/>
    <xf numFmtId="0" fontId="12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center" vertical="center"/>
    </xf>
    <xf numFmtId="164" fontId="4" fillId="0" borderId="1" xfId="0" applyNumberFormat="1" applyFont="1" applyBorder="1"/>
    <xf numFmtId="0" fontId="11" fillId="0" borderId="1" xfId="0" applyFont="1" applyFill="1" applyBorder="1" applyAlignment="1">
      <alignment horizontal="left" vertical="center"/>
    </xf>
    <xf numFmtId="0" fontId="9" fillId="0" borderId="0" xfId="0" applyFont="1"/>
    <xf numFmtId="0" fontId="2" fillId="5" borderId="3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/>
    </xf>
    <xf numFmtId="0" fontId="14" fillId="0" borderId="1" xfId="0" applyFont="1" applyBorder="1" applyAlignment="1">
      <alignment horizontal="center"/>
    </xf>
    <xf numFmtId="0" fontId="9" fillId="0" borderId="0" xfId="0" applyFont="1" applyFill="1"/>
    <xf numFmtId="0" fontId="3" fillId="0" borderId="0" xfId="0" applyFont="1" applyFill="1"/>
    <xf numFmtId="0" fontId="15" fillId="0" borderId="0" xfId="0" applyFont="1" applyFill="1" applyAlignment="1">
      <alignment vertical="center" wrapText="1"/>
    </xf>
    <xf numFmtId="0" fontId="20" fillId="0" borderId="0" xfId="0" applyFont="1"/>
    <xf numFmtId="0" fontId="20" fillId="0" borderId="0" xfId="0" applyFont="1" applyAlignment="1">
      <alignment horizontal="left" vertical="center"/>
    </xf>
    <xf numFmtId="0" fontId="21" fillId="0" borderId="0" xfId="0" applyFont="1"/>
    <xf numFmtId="0" fontId="22" fillId="0" borderId="0" xfId="0" applyFont="1"/>
    <xf numFmtId="0" fontId="3" fillId="0" borderId="32" xfId="0" applyFont="1" applyBorder="1" applyAlignment="1" applyProtection="1">
      <alignment horizontal="center" vertical="center"/>
      <protection locked="0"/>
    </xf>
    <xf numFmtId="2" fontId="3" fillId="0" borderId="34" xfId="0" applyNumberFormat="1" applyFont="1" applyBorder="1" applyAlignment="1" applyProtection="1">
      <alignment vertical="center" wrapText="1"/>
      <protection locked="0"/>
    </xf>
    <xf numFmtId="2" fontId="3" fillId="0" borderId="35" xfId="0" applyNumberFormat="1" applyFont="1" applyBorder="1" applyAlignment="1" applyProtection="1">
      <alignment vertical="center" wrapText="1"/>
      <protection locked="0"/>
    </xf>
    <xf numFmtId="0" fontId="3" fillId="0" borderId="36" xfId="0" applyFont="1" applyBorder="1" applyAlignment="1" applyProtection="1">
      <alignment horizontal="center" vertical="center"/>
      <protection locked="0"/>
    </xf>
    <xf numFmtId="2" fontId="3" fillId="0" borderId="37" xfId="0" applyNumberFormat="1" applyFont="1" applyBorder="1" applyAlignment="1" applyProtection="1">
      <alignment vertical="center" wrapText="1"/>
      <protection locked="0"/>
    </xf>
    <xf numFmtId="2" fontId="3" fillId="0" borderId="16" xfId="0" applyNumberFormat="1" applyFont="1" applyBorder="1" applyAlignment="1" applyProtection="1">
      <alignment vertical="center" wrapText="1"/>
      <protection locked="0"/>
    </xf>
    <xf numFmtId="0" fontId="3" fillId="0" borderId="38" xfId="0" applyFont="1" applyBorder="1" applyAlignment="1" applyProtection="1">
      <alignment horizontal="center" vertical="center"/>
      <protection locked="0"/>
    </xf>
    <xf numFmtId="0" fontId="3" fillId="0" borderId="39" xfId="0" applyFont="1" applyBorder="1" applyAlignment="1" applyProtection="1">
      <alignment horizontal="center" vertical="center"/>
      <protection locked="0"/>
    </xf>
    <xf numFmtId="2" fontId="3" fillId="0" borderId="40" xfId="0" applyNumberFormat="1" applyFont="1" applyBorder="1" applyAlignment="1" applyProtection="1">
      <alignment vertical="center" wrapText="1"/>
      <protection locked="0"/>
    </xf>
    <xf numFmtId="2" fontId="3" fillId="0" borderId="41" xfId="0" applyNumberFormat="1" applyFont="1" applyBorder="1" applyAlignment="1" applyProtection="1">
      <alignment vertical="center" wrapText="1"/>
      <protection locked="0"/>
    </xf>
    <xf numFmtId="2" fontId="3" fillId="0" borderId="32" xfId="0" applyNumberFormat="1" applyFont="1" applyBorder="1" applyAlignment="1" applyProtection="1">
      <alignment vertical="center" wrapText="1"/>
      <protection locked="0"/>
    </xf>
    <xf numFmtId="2" fontId="3" fillId="0" borderId="36" xfId="0" applyNumberFormat="1" applyFont="1" applyBorder="1" applyAlignment="1" applyProtection="1">
      <alignment vertical="center" wrapText="1"/>
      <protection locked="0"/>
    </xf>
    <xf numFmtId="2" fontId="3" fillId="0" borderId="39" xfId="0" applyNumberFormat="1" applyFont="1" applyBorder="1" applyAlignment="1" applyProtection="1">
      <alignment vertical="center" wrapText="1"/>
      <protection locked="0"/>
    </xf>
    <xf numFmtId="0" fontId="2" fillId="7" borderId="32" xfId="0" applyFont="1" applyFill="1" applyBorder="1" applyAlignment="1" applyProtection="1">
      <alignment horizontal="center" vertical="center" wrapText="1"/>
      <protection locked="0"/>
    </xf>
    <xf numFmtId="0" fontId="2" fillId="7" borderId="42" xfId="0" applyFont="1" applyFill="1" applyBorder="1" applyAlignment="1" applyProtection="1">
      <alignment horizontal="center" vertical="center" wrapText="1"/>
      <protection locked="0"/>
    </xf>
    <xf numFmtId="0" fontId="2" fillId="7" borderId="31" xfId="0" applyFont="1" applyFill="1" applyBorder="1" applyAlignment="1" applyProtection="1">
      <alignment horizontal="center" vertical="center" wrapText="1"/>
      <protection locked="0"/>
    </xf>
    <xf numFmtId="0" fontId="2" fillId="7" borderId="30" xfId="0" applyFont="1" applyFill="1" applyBorder="1" applyAlignment="1" applyProtection="1">
      <alignment horizontal="center" vertical="center" wrapText="1"/>
      <protection locked="0"/>
    </xf>
    <xf numFmtId="2" fontId="3" fillId="0" borderId="43" xfId="0" applyNumberFormat="1" applyFont="1" applyBorder="1" applyAlignment="1" applyProtection="1">
      <alignment vertical="center" wrapText="1"/>
      <protection locked="0"/>
    </xf>
    <xf numFmtId="2" fontId="3" fillId="0" borderId="44" xfId="0" applyNumberFormat="1" applyFont="1" applyBorder="1" applyAlignment="1" applyProtection="1">
      <alignment vertical="center" wrapText="1"/>
      <protection locked="0"/>
    </xf>
    <xf numFmtId="2" fontId="3" fillId="0" borderId="45" xfId="0" applyNumberFormat="1" applyFont="1" applyBorder="1" applyAlignment="1" applyProtection="1">
      <alignment vertical="center" wrapText="1"/>
      <protection locked="0"/>
    </xf>
    <xf numFmtId="2" fontId="3" fillId="0" borderId="46" xfId="0" applyNumberFormat="1" applyFont="1" applyBorder="1" applyAlignment="1" applyProtection="1">
      <alignment vertical="center" wrapText="1"/>
      <protection locked="0"/>
    </xf>
    <xf numFmtId="2" fontId="3" fillId="0" borderId="38" xfId="0" applyNumberFormat="1" applyFont="1" applyBorder="1" applyAlignment="1" applyProtection="1">
      <alignment vertical="center" wrapText="1"/>
      <protection locked="0"/>
    </xf>
    <xf numFmtId="2" fontId="3" fillId="0" borderId="47" xfId="0" applyNumberFormat="1" applyFont="1" applyBorder="1" applyAlignment="1" applyProtection="1">
      <alignment vertical="center" wrapText="1"/>
      <protection locked="0"/>
    </xf>
    <xf numFmtId="0" fontId="2" fillId="5" borderId="48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165" fontId="3" fillId="2" borderId="9" xfId="0" applyNumberFormat="1" applyFont="1" applyFill="1" applyBorder="1"/>
    <xf numFmtId="0" fontId="17" fillId="5" borderId="57" xfId="0" applyFont="1" applyFill="1" applyBorder="1" applyAlignment="1">
      <alignment horizontal="center" vertical="center"/>
    </xf>
    <xf numFmtId="0" fontId="17" fillId="5" borderId="58" xfId="0" applyFont="1" applyFill="1" applyBorder="1" applyAlignment="1">
      <alignment horizontal="center" vertical="center"/>
    </xf>
    <xf numFmtId="0" fontId="17" fillId="5" borderId="59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wrapText="1"/>
    </xf>
    <xf numFmtId="0" fontId="14" fillId="0" borderId="1" xfId="0" applyFont="1" applyBorder="1" applyAlignment="1">
      <alignment horizontal="center" vertical="center"/>
    </xf>
    <xf numFmtId="0" fontId="20" fillId="0" borderId="0" xfId="0" applyFont="1" applyAlignment="1">
      <alignment horizontal="left"/>
    </xf>
    <xf numFmtId="0" fontId="2" fillId="0" borderId="20" xfId="0" applyFont="1" applyFill="1" applyBorder="1" applyAlignment="1">
      <alignment horizontal="center" vertical="center"/>
    </xf>
    <xf numFmtId="0" fontId="2" fillId="0" borderId="48" xfId="0" applyFont="1" applyFill="1" applyBorder="1" applyAlignment="1">
      <alignment horizontal="center" vertical="center"/>
    </xf>
    <xf numFmtId="0" fontId="2" fillId="0" borderId="55" xfId="0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/>
    </xf>
    <xf numFmtId="164" fontId="4" fillId="0" borderId="1" xfId="1" applyNumberFormat="1" applyFont="1" applyFill="1" applyBorder="1"/>
    <xf numFmtId="2" fontId="4" fillId="0" borderId="8" xfId="1" applyNumberFormat="1" applyFont="1" applyFill="1" applyBorder="1"/>
    <xf numFmtId="0" fontId="7" fillId="0" borderId="1" xfId="1" applyFont="1" applyFill="1" applyBorder="1"/>
    <xf numFmtId="0" fontId="11" fillId="0" borderId="1" xfId="1" applyFont="1" applyFill="1" applyBorder="1"/>
    <xf numFmtId="0" fontId="13" fillId="0" borderId="1" xfId="0" applyFont="1" applyFill="1" applyBorder="1" applyAlignment="1">
      <alignment horizontal="left"/>
    </xf>
    <xf numFmtId="0" fontId="14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0" fontId="11" fillId="0" borderId="37" xfId="0" applyFont="1" applyFill="1" applyBorder="1" applyAlignment="1">
      <alignment horizontal="left" vertical="center" wrapText="1"/>
    </xf>
    <xf numFmtId="0" fontId="11" fillId="0" borderId="61" xfId="0" applyFont="1" applyBorder="1" applyAlignment="1">
      <alignment horizontal="center"/>
    </xf>
    <xf numFmtId="165" fontId="3" fillId="0" borderId="1" xfId="0" applyNumberFormat="1" applyFont="1" applyBorder="1"/>
    <xf numFmtId="0" fontId="25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21" fillId="9" borderId="1" xfId="0" applyFont="1" applyFill="1" applyBorder="1" applyAlignment="1">
      <alignment horizontal="center"/>
    </xf>
    <xf numFmtId="165" fontId="22" fillId="0" borderId="1" xfId="0" applyNumberFormat="1" applyFont="1" applyBorder="1" applyAlignment="1">
      <alignment vertical="center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2" fillId="0" borderId="0" xfId="0" applyFont="1" applyBorder="1"/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 wrapText="1"/>
    </xf>
    <xf numFmtId="0" fontId="1" fillId="0" borderId="0" xfId="0" applyFont="1" applyFill="1"/>
    <xf numFmtId="0" fontId="11" fillId="10" borderId="1" xfId="0" applyFont="1" applyFill="1" applyBorder="1" applyAlignment="1">
      <alignment horizontal="center" vertical="center"/>
    </xf>
    <xf numFmtId="0" fontId="3" fillId="10" borderId="1" xfId="0" applyFont="1" applyFill="1" applyBorder="1"/>
    <xf numFmtId="0" fontId="6" fillId="0" borderId="18" xfId="1" applyFont="1" applyFill="1" applyBorder="1" applyAlignment="1">
      <alignment horizontal="center" vertical="center"/>
    </xf>
    <xf numFmtId="0" fontId="26" fillId="0" borderId="0" xfId="0" applyFont="1"/>
    <xf numFmtId="0" fontId="6" fillId="0" borderId="15" xfId="1" applyFont="1" applyFill="1" applyBorder="1" applyAlignment="1">
      <alignment horizontal="center" vertical="center"/>
    </xf>
    <xf numFmtId="0" fontId="6" fillId="0" borderId="60" xfId="1" applyFont="1" applyFill="1" applyBorder="1" applyAlignment="1">
      <alignment horizontal="center" vertical="center"/>
    </xf>
    <xf numFmtId="0" fontId="20" fillId="0" borderId="15" xfId="0" applyFont="1" applyBorder="1" applyAlignment="1">
      <alignment horizontal="left"/>
    </xf>
    <xf numFmtId="0" fontId="20" fillId="0" borderId="0" xfId="0" applyFont="1" applyAlignment="1">
      <alignment horizontal="left"/>
    </xf>
    <xf numFmtId="0" fontId="6" fillId="0" borderId="18" xfId="1" applyFont="1" applyFill="1" applyBorder="1" applyAlignment="1">
      <alignment horizontal="center" vertical="center"/>
    </xf>
    <xf numFmtId="0" fontId="6" fillId="0" borderId="20" xfId="1" applyFont="1" applyFill="1" applyBorder="1" applyAlignment="1">
      <alignment horizontal="center" vertical="center"/>
    </xf>
    <xf numFmtId="0" fontId="6" fillId="0" borderId="19" xfId="1" applyFont="1" applyFill="1" applyBorder="1" applyAlignment="1">
      <alignment horizontal="center" vertical="center"/>
    </xf>
    <xf numFmtId="0" fontId="20" fillId="0" borderId="15" xfId="1" applyFont="1" applyBorder="1" applyAlignment="1">
      <alignment horizontal="left"/>
    </xf>
    <xf numFmtId="0" fontId="20" fillId="0" borderId="0" xfId="1" applyFont="1" applyAlignment="1">
      <alignment horizontal="left"/>
    </xf>
    <xf numFmtId="0" fontId="20" fillId="0" borderId="0" xfId="1" applyFont="1" applyBorder="1" applyAlignment="1">
      <alignment horizontal="left"/>
    </xf>
    <xf numFmtId="0" fontId="6" fillId="0" borderId="14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/>
    </xf>
    <xf numFmtId="0" fontId="5" fillId="0" borderId="2" xfId="1" applyFont="1" applyFill="1" applyBorder="1" applyAlignment="1">
      <alignment horizontal="center"/>
    </xf>
    <xf numFmtId="0" fontId="5" fillId="0" borderId="10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6" fillId="5" borderId="7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/>
    </xf>
    <xf numFmtId="0" fontId="6" fillId="2" borderId="12" xfId="1" applyFont="1" applyFill="1" applyBorder="1" applyAlignment="1">
      <alignment horizontal="center"/>
    </xf>
    <xf numFmtId="0" fontId="6" fillId="2" borderId="13" xfId="1" applyFont="1" applyFill="1" applyBorder="1" applyAlignment="1">
      <alignment horizontal="center"/>
    </xf>
    <xf numFmtId="0" fontId="6" fillId="5" borderId="18" xfId="1" applyFont="1" applyFill="1" applyBorder="1" applyAlignment="1">
      <alignment horizontal="center" vertical="center" wrapText="1"/>
    </xf>
    <xf numFmtId="0" fontId="6" fillId="5" borderId="19" xfId="1" applyFont="1" applyFill="1" applyBorder="1" applyAlignment="1">
      <alignment horizontal="center" vertical="center" wrapText="1"/>
    </xf>
    <xf numFmtId="0" fontId="6" fillId="2" borderId="56" xfId="1" applyFont="1" applyFill="1" applyBorder="1" applyAlignment="1">
      <alignment horizontal="center"/>
    </xf>
    <xf numFmtId="0" fontId="6" fillId="2" borderId="9" xfId="1" applyFont="1" applyFill="1" applyBorder="1" applyAlignment="1">
      <alignment horizontal="center"/>
    </xf>
    <xf numFmtId="0" fontId="17" fillId="0" borderId="52" xfId="0" applyFont="1" applyBorder="1" applyAlignment="1">
      <alignment horizontal="center" vertical="center"/>
    </xf>
    <xf numFmtId="0" fontId="17" fillId="0" borderId="53" xfId="0" applyFont="1" applyBorder="1" applyAlignment="1">
      <alignment horizontal="center" vertical="center"/>
    </xf>
    <xf numFmtId="0" fontId="17" fillId="0" borderId="54" xfId="0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15" fillId="6" borderId="0" xfId="0" applyFont="1" applyFill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5" borderId="52" xfId="0" applyFont="1" applyFill="1" applyBorder="1" applyAlignment="1">
      <alignment horizontal="center" vertical="center"/>
    </xf>
    <xf numFmtId="0" fontId="17" fillId="5" borderId="53" xfId="0" applyFont="1" applyFill="1" applyBorder="1" applyAlignment="1">
      <alignment horizontal="center" vertical="center"/>
    </xf>
    <xf numFmtId="0" fontId="17" fillId="5" borderId="54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0" fontId="17" fillId="0" borderId="49" xfId="0" applyFont="1" applyBorder="1" applyAlignment="1">
      <alignment horizontal="center" vertical="center"/>
    </xf>
    <xf numFmtId="0" fontId="17" fillId="0" borderId="50" xfId="0" applyFont="1" applyBorder="1" applyAlignment="1">
      <alignment horizontal="center" vertical="center"/>
    </xf>
    <xf numFmtId="0" fontId="17" fillId="0" borderId="5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44" fontId="21" fillId="0" borderId="1" xfId="3" applyFont="1" applyBorder="1" applyAlignment="1">
      <alignment horizontal="center" vertical="center"/>
    </xf>
    <xf numFmtId="44" fontId="21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1" fillId="8" borderId="0" xfId="0" applyFont="1" applyFill="1" applyAlignment="1">
      <alignment horizontal="center" vertical="center" wrapText="1"/>
    </xf>
    <xf numFmtId="0" fontId="21" fillId="9" borderId="1" xfId="0" applyFont="1" applyFill="1" applyBorder="1" applyAlignment="1">
      <alignment horizontal="center"/>
    </xf>
    <xf numFmtId="0" fontId="20" fillId="0" borderId="22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0" fillId="0" borderId="22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3" fillId="0" borderId="24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Alignment="1" applyProtection="1">
      <alignment horizontal="center" vertical="center"/>
      <protection locked="0"/>
    </xf>
    <xf numFmtId="0" fontId="3" fillId="0" borderId="33" xfId="0" applyFont="1" applyBorder="1" applyAlignment="1" applyProtection="1">
      <alignment horizontal="center" vertical="center"/>
      <protection locked="0"/>
    </xf>
    <xf numFmtId="0" fontId="23" fillId="7" borderId="24" xfId="0" applyFont="1" applyFill="1" applyBorder="1" applyAlignment="1" applyProtection="1">
      <alignment horizontal="center" vertical="center" wrapText="1"/>
      <protection locked="0"/>
    </xf>
    <xf numFmtId="0" fontId="23" fillId="7" borderId="28" xfId="0" applyFont="1" applyFill="1" applyBorder="1" applyAlignment="1" applyProtection="1">
      <alignment horizontal="center" vertical="center" wrapText="1"/>
      <protection locked="0"/>
    </xf>
    <xf numFmtId="0" fontId="23" fillId="7" borderId="33" xfId="0" applyFont="1" applyFill="1" applyBorder="1" applyAlignment="1" applyProtection="1">
      <alignment horizontal="center" vertical="center" wrapText="1"/>
      <protection locked="0"/>
    </xf>
    <xf numFmtId="0" fontId="2" fillId="7" borderId="25" xfId="0" applyFont="1" applyFill="1" applyBorder="1" applyAlignment="1" applyProtection="1">
      <alignment horizontal="center" vertical="center" wrapText="1"/>
      <protection locked="0"/>
    </xf>
    <xf numFmtId="0" fontId="2" fillId="7" borderId="26" xfId="0" applyFont="1" applyFill="1" applyBorder="1" applyAlignment="1" applyProtection="1">
      <alignment horizontal="center" vertical="center" wrapText="1"/>
      <protection locked="0"/>
    </xf>
    <xf numFmtId="0" fontId="2" fillId="7" borderId="27" xfId="0" applyFont="1" applyFill="1" applyBorder="1" applyAlignment="1" applyProtection="1">
      <alignment horizontal="center" vertical="center" wrapText="1"/>
      <protection locked="0"/>
    </xf>
    <xf numFmtId="0" fontId="2" fillId="7" borderId="29" xfId="0" applyFont="1" applyFill="1" applyBorder="1" applyAlignment="1" applyProtection="1">
      <alignment horizontal="center" vertical="center" wrapText="1"/>
      <protection locked="0"/>
    </xf>
    <xf numFmtId="0" fontId="2" fillId="7" borderId="30" xfId="0" applyFont="1" applyFill="1" applyBorder="1" applyAlignment="1" applyProtection="1">
      <alignment horizontal="center" vertical="center" wrapText="1"/>
      <protection locked="0"/>
    </xf>
    <xf numFmtId="0" fontId="2" fillId="7" borderId="31" xfId="0" applyFont="1" applyFill="1" applyBorder="1" applyAlignment="1" applyProtection="1">
      <alignment horizontal="center" vertical="center" wrapText="1"/>
      <protection locked="0"/>
    </xf>
    <xf numFmtId="0" fontId="2" fillId="7" borderId="24" xfId="0" applyFont="1" applyFill="1" applyBorder="1" applyAlignment="1" applyProtection="1">
      <alignment horizontal="center" vertical="center" wrapText="1"/>
      <protection locked="0"/>
    </xf>
    <xf numFmtId="0" fontId="2" fillId="7" borderId="33" xfId="0" applyFont="1" applyFill="1" applyBorder="1" applyAlignment="1" applyProtection="1">
      <alignment horizontal="center" vertical="center" wrapText="1"/>
      <protection locked="0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3" fillId="0" borderId="28" xfId="0" applyFont="1" applyBorder="1" applyAlignment="1" applyProtection="1">
      <alignment horizontal="center" vertical="center" wrapText="1"/>
      <protection locked="0"/>
    </xf>
    <xf numFmtId="0" fontId="3" fillId="0" borderId="33" xfId="0" applyFont="1" applyBorder="1" applyAlignment="1" applyProtection="1">
      <alignment horizontal="center" vertical="center" wrapText="1"/>
      <protection locked="0"/>
    </xf>
    <xf numFmtId="0" fontId="0" fillId="0" borderId="25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33" xfId="0" applyBorder="1" applyAlignment="1">
      <alignment horizontal="center"/>
    </xf>
    <xf numFmtId="0" fontId="20" fillId="0" borderId="0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15" fillId="6" borderId="0" xfId="0" applyFont="1" applyFill="1" applyBorder="1" applyAlignment="1">
      <alignment horizontal="center" vertical="center" wrapText="1"/>
    </xf>
    <xf numFmtId="0" fontId="15" fillId="6" borderId="2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9" fillId="0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</cellXfs>
  <cellStyles count="4">
    <cellStyle name="Monétaire" xfId="3" builtinId="4"/>
    <cellStyle name="NiveauLigne_2" xfId="1" builtinId="1" iLevel="1"/>
    <cellStyle name="Normal" xfId="0" builtinId="0"/>
    <cellStyle name="Pourcentage" xfId="2" builtinId="5"/>
  </cellStyles>
  <dxfs count="29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hair">
          <color rgb="FFFF0000"/>
        </left>
        <right style="hair">
          <color rgb="FFFF0000"/>
        </right>
        <top style="hair">
          <color rgb="FFFF0000"/>
        </top>
        <bottom style="hair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colors>
    <mruColors>
      <color rgb="FF9966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tabColor rgb="FFCCCCFF"/>
    <pageSetUpPr fitToPage="1"/>
  </sheetPr>
  <dimension ref="A1:H119"/>
  <sheetViews>
    <sheetView tabSelected="1" zoomScale="130" zoomScaleNormal="130" workbookViewId="0">
      <selection activeCell="A9" sqref="A9"/>
    </sheetView>
  </sheetViews>
  <sheetFormatPr baseColWidth="10" defaultRowHeight="15" x14ac:dyDescent="0.25"/>
  <cols>
    <col min="1" max="1" width="22.7109375" customWidth="1"/>
    <col min="2" max="2" width="23.7109375" customWidth="1"/>
    <col min="3" max="3" width="11.7109375" customWidth="1"/>
    <col min="4" max="4" width="27.7109375" customWidth="1"/>
    <col min="5" max="5" width="20.7109375" customWidth="1"/>
  </cols>
  <sheetData>
    <row r="1" spans="1:8" ht="55.15" customHeight="1" x14ac:dyDescent="0.25">
      <c r="A1" s="135" t="s">
        <v>119</v>
      </c>
      <c r="B1" s="135"/>
      <c r="C1" s="135"/>
      <c r="D1" s="135"/>
      <c r="E1" s="135"/>
    </row>
    <row r="2" spans="1:8" ht="16.899999999999999" customHeight="1" x14ac:dyDescent="0.25">
      <c r="A2" s="142"/>
      <c r="B2" s="142"/>
      <c r="C2" s="142"/>
      <c r="D2" s="142"/>
      <c r="E2" s="142"/>
    </row>
    <row r="3" spans="1:8" s="3" customFormat="1" ht="58.9" customHeight="1" x14ac:dyDescent="0.25">
      <c r="A3" s="143" t="s">
        <v>84</v>
      </c>
      <c r="B3" s="143"/>
      <c r="C3" s="143"/>
      <c r="D3" s="143"/>
      <c r="E3" s="143"/>
    </row>
    <row r="4" spans="1:8" ht="15.75" thickBot="1" x14ac:dyDescent="0.3"/>
    <row r="5" spans="1:8" s="4" customFormat="1" ht="37.9" customHeight="1" thickTop="1" thickBot="1" x14ac:dyDescent="0.3">
      <c r="A5" s="144" t="s">
        <v>43</v>
      </c>
      <c r="B5" s="145"/>
      <c r="C5" s="145"/>
      <c r="D5" s="145"/>
      <c r="E5" s="146"/>
    </row>
    <row r="6" spans="1:8" s="4" customFormat="1" ht="37.9" customHeight="1" thickTop="1" thickBot="1" x14ac:dyDescent="0.3">
      <c r="A6" s="65"/>
      <c r="B6" s="65"/>
      <c r="C6" s="65"/>
      <c r="D6" s="65"/>
      <c r="E6" s="65"/>
    </row>
    <row r="7" spans="1:8" s="4" customFormat="1" ht="37.9" customHeight="1" thickTop="1" thickBot="1" x14ac:dyDescent="0.3">
      <c r="A7" s="139" t="s">
        <v>122</v>
      </c>
      <c r="B7" s="140"/>
      <c r="C7" s="140"/>
      <c r="D7" s="140"/>
      <c r="E7" s="141"/>
    </row>
    <row r="8" spans="1:8" s="5" customFormat="1" ht="28.5" customHeight="1" x14ac:dyDescent="0.25">
      <c r="A8" s="73"/>
      <c r="B8" s="74" t="s">
        <v>0</v>
      </c>
      <c r="C8" s="74" t="s">
        <v>170</v>
      </c>
      <c r="D8" s="74" t="s">
        <v>15</v>
      </c>
      <c r="E8" s="75" t="s">
        <v>14</v>
      </c>
    </row>
    <row r="9" spans="1:8" s="4" customFormat="1" x14ac:dyDescent="0.25">
      <c r="A9" s="76" t="s">
        <v>55</v>
      </c>
      <c r="B9" s="10" t="s">
        <v>2</v>
      </c>
      <c r="C9" s="10">
        <v>40</v>
      </c>
      <c r="D9" s="77"/>
      <c r="E9" s="78">
        <f>+D9/C9</f>
        <v>0</v>
      </c>
      <c r="F9" s="113" t="str">
        <f>IF(D9="","Veuillez compléter de prix","")</f>
        <v>Veuillez compléter de prix</v>
      </c>
      <c r="G9" s="112"/>
      <c r="H9" s="112"/>
    </row>
    <row r="10" spans="1:8" ht="15.75" thickBot="1" x14ac:dyDescent="0.3">
      <c r="A10" s="126" t="s">
        <v>13</v>
      </c>
      <c r="B10" s="127"/>
      <c r="C10" s="9">
        <f>SUM(C9)</f>
        <v>40</v>
      </c>
      <c r="D10" s="66">
        <f>SUM(D9)</f>
        <v>0</v>
      </c>
      <c r="E10" s="14"/>
    </row>
    <row r="11" spans="1:8" s="4" customFormat="1" ht="19.5" customHeight="1" thickTop="1" thickBot="1" x14ac:dyDescent="0.3">
      <c r="A11" s="67"/>
      <c r="B11" s="69"/>
      <c r="C11" s="67"/>
      <c r="D11" s="68"/>
      <c r="E11" s="67"/>
    </row>
    <row r="12" spans="1:8" s="4" customFormat="1" ht="37.9" customHeight="1" thickTop="1" thickBot="1" x14ac:dyDescent="0.3">
      <c r="A12" s="128" t="s">
        <v>123</v>
      </c>
      <c r="B12" s="129"/>
      <c r="C12" s="129"/>
      <c r="D12" s="129"/>
      <c r="E12" s="130"/>
    </row>
    <row r="13" spans="1:8" s="5" customFormat="1" ht="28.5" customHeight="1" x14ac:dyDescent="0.25">
      <c r="A13" s="63"/>
      <c r="B13" s="64" t="s">
        <v>0</v>
      </c>
      <c r="C13" s="64" t="s">
        <v>170</v>
      </c>
      <c r="D13" s="64" t="s">
        <v>15</v>
      </c>
      <c r="E13" s="64" t="s">
        <v>14</v>
      </c>
    </row>
    <row r="14" spans="1:8" s="4" customFormat="1" x14ac:dyDescent="0.25">
      <c r="A14" s="131" t="s">
        <v>6</v>
      </c>
      <c r="B14" s="6" t="s">
        <v>1</v>
      </c>
      <c r="C14" s="10">
        <v>38.5</v>
      </c>
      <c r="D14" s="7"/>
      <c r="E14" s="15">
        <f>+D14/C14</f>
        <v>0</v>
      </c>
      <c r="F14" s="111" t="str">
        <f>IF(D14="","Veuillez compléter de prix","")</f>
        <v>Veuillez compléter de prix</v>
      </c>
      <c r="G14" s="112"/>
      <c r="H14" s="112"/>
    </row>
    <row r="15" spans="1:8" s="4" customFormat="1" x14ac:dyDescent="0.25">
      <c r="A15" s="132"/>
      <c r="B15" s="6" t="s">
        <v>3</v>
      </c>
      <c r="C15" s="10">
        <v>4.3</v>
      </c>
      <c r="D15" s="7"/>
      <c r="E15" s="15">
        <f t="shared" ref="E15:E65" si="0">+D15/C15</f>
        <v>0</v>
      </c>
      <c r="F15" s="111" t="str">
        <f t="shared" ref="F15:F74" si="1">IF(D15="","Veuillez compléter de prix","")</f>
        <v>Veuillez compléter de prix</v>
      </c>
      <c r="G15" s="112"/>
      <c r="H15" s="112"/>
    </row>
    <row r="16" spans="1:8" s="4" customFormat="1" x14ac:dyDescent="0.25">
      <c r="A16" s="133"/>
      <c r="B16" s="10" t="s">
        <v>140</v>
      </c>
      <c r="C16" s="10">
        <v>102</v>
      </c>
      <c r="D16" s="7"/>
      <c r="E16" s="15">
        <f t="shared" si="0"/>
        <v>0</v>
      </c>
      <c r="F16" s="111" t="str">
        <f t="shared" si="1"/>
        <v>Veuillez compléter de prix</v>
      </c>
      <c r="G16" s="112"/>
      <c r="H16" s="112"/>
    </row>
    <row r="17" spans="1:8" s="4" customFormat="1" x14ac:dyDescent="0.25">
      <c r="A17" s="118" t="s">
        <v>45</v>
      </c>
      <c r="B17" s="119"/>
      <c r="C17" s="11">
        <f>SUBTOTAL(9,C14:C16)</f>
        <v>144.80000000000001</v>
      </c>
      <c r="D17" s="12">
        <f>SUBTOTAL(9,D15:D16)</f>
        <v>0</v>
      </c>
      <c r="E17" s="15"/>
      <c r="F17" s="111" t="str">
        <f t="shared" si="1"/>
        <v/>
      </c>
      <c r="G17" s="112"/>
      <c r="H17" s="112"/>
    </row>
    <row r="18" spans="1:8" s="4" customFormat="1" x14ac:dyDescent="0.25">
      <c r="A18" s="1" t="s">
        <v>44</v>
      </c>
      <c r="B18" s="10" t="s">
        <v>4</v>
      </c>
      <c r="C18" s="10">
        <v>37</v>
      </c>
      <c r="D18" s="7"/>
      <c r="E18" s="15">
        <f t="shared" si="0"/>
        <v>0</v>
      </c>
      <c r="F18" s="111" t="str">
        <f t="shared" si="1"/>
        <v>Veuillez compléter de prix</v>
      </c>
      <c r="G18" s="112"/>
      <c r="H18" s="112"/>
    </row>
    <row r="19" spans="1:8" s="4" customFormat="1" x14ac:dyDescent="0.25">
      <c r="A19" s="104"/>
      <c r="B19" s="10" t="s">
        <v>2</v>
      </c>
      <c r="C19" s="10">
        <v>138</v>
      </c>
      <c r="D19" s="7"/>
      <c r="E19" s="15">
        <f t="shared" si="0"/>
        <v>0</v>
      </c>
      <c r="F19" s="111" t="str">
        <f t="shared" si="1"/>
        <v>Veuillez compléter de prix</v>
      </c>
      <c r="G19" s="112"/>
      <c r="H19" s="112"/>
    </row>
    <row r="20" spans="1:8" s="4" customFormat="1" x14ac:dyDescent="0.25">
      <c r="A20" s="104"/>
      <c r="B20" s="10" t="s">
        <v>1</v>
      </c>
      <c r="C20" s="10">
        <v>193</v>
      </c>
      <c r="D20" s="7"/>
      <c r="E20" s="15">
        <f t="shared" si="0"/>
        <v>0</v>
      </c>
      <c r="F20" s="111" t="str">
        <f t="shared" si="1"/>
        <v>Veuillez compléter de prix</v>
      </c>
      <c r="G20" s="112"/>
      <c r="H20" s="112"/>
    </row>
    <row r="21" spans="1:8" s="4" customFormat="1" x14ac:dyDescent="0.25">
      <c r="A21" s="104"/>
      <c r="B21" s="10" t="s">
        <v>8</v>
      </c>
      <c r="C21" s="10">
        <v>140</v>
      </c>
      <c r="D21" s="7"/>
      <c r="E21" s="15">
        <f t="shared" si="0"/>
        <v>0</v>
      </c>
      <c r="F21" s="111" t="str">
        <f t="shared" si="1"/>
        <v>Veuillez compléter de prix</v>
      </c>
      <c r="G21" s="113"/>
      <c r="H21" s="113"/>
    </row>
    <row r="22" spans="1:8" s="4" customFormat="1" x14ac:dyDescent="0.25">
      <c r="A22" s="104"/>
      <c r="B22" s="10" t="s">
        <v>3</v>
      </c>
      <c r="C22" s="10">
        <v>59</v>
      </c>
      <c r="D22" s="7"/>
      <c r="E22" s="15">
        <f t="shared" si="0"/>
        <v>0</v>
      </c>
      <c r="F22" s="111" t="str">
        <f t="shared" si="1"/>
        <v>Veuillez compléter de prix</v>
      </c>
      <c r="G22" s="112"/>
      <c r="H22" s="112"/>
    </row>
    <row r="23" spans="1:8" s="4" customFormat="1" x14ac:dyDescent="0.25">
      <c r="A23" s="116" t="s">
        <v>56</v>
      </c>
      <c r="B23" s="117"/>
      <c r="C23" s="79">
        <f>SUM(C18:C22)</f>
        <v>567</v>
      </c>
      <c r="D23" s="12">
        <f>SUM(D18:D22)</f>
        <v>0</v>
      </c>
      <c r="E23" s="15"/>
      <c r="F23" s="111" t="str">
        <f t="shared" si="1"/>
        <v/>
      </c>
      <c r="G23" s="112"/>
      <c r="H23" s="112"/>
    </row>
    <row r="24" spans="1:8" s="4" customFormat="1" x14ac:dyDescent="0.25">
      <c r="A24" s="102" t="s">
        <v>168</v>
      </c>
      <c r="B24" s="10" t="s">
        <v>140</v>
      </c>
      <c r="C24" s="10">
        <v>70</v>
      </c>
      <c r="D24" s="7"/>
      <c r="E24" s="15">
        <f t="shared" ref="E24" si="2">+D24/C24</f>
        <v>0</v>
      </c>
      <c r="F24" s="111" t="str">
        <f t="shared" ref="F24:F25" si="3">IF(D24="","Veuillez compléter de prix","")</f>
        <v>Veuillez compléter de prix</v>
      </c>
      <c r="G24" s="113"/>
      <c r="H24" s="113"/>
    </row>
    <row r="25" spans="1:8" s="4" customFormat="1" x14ac:dyDescent="0.25">
      <c r="A25" s="116" t="s">
        <v>169</v>
      </c>
      <c r="B25" s="117"/>
      <c r="C25" s="79">
        <f>SUM(C24:C24)</f>
        <v>70</v>
      </c>
      <c r="D25" s="12">
        <f>SUM(D24:D24)</f>
        <v>0</v>
      </c>
      <c r="E25" s="15"/>
      <c r="F25" s="111" t="str">
        <f t="shared" si="3"/>
        <v/>
      </c>
      <c r="G25" s="113"/>
      <c r="H25" s="113"/>
    </row>
    <row r="26" spans="1:8" s="4" customFormat="1" x14ac:dyDescent="0.25">
      <c r="A26" s="108" t="s">
        <v>46</v>
      </c>
      <c r="B26" s="10" t="s">
        <v>4</v>
      </c>
      <c r="C26" s="10">
        <v>149</v>
      </c>
      <c r="D26" s="7"/>
      <c r="E26" s="15">
        <f t="shared" si="0"/>
        <v>0</v>
      </c>
      <c r="F26" s="111" t="str">
        <f t="shared" si="1"/>
        <v>Veuillez compléter de prix</v>
      </c>
      <c r="G26" s="113"/>
      <c r="H26" s="113"/>
    </row>
    <row r="27" spans="1:8" s="4" customFormat="1" x14ac:dyDescent="0.25">
      <c r="A27" s="109"/>
      <c r="B27" s="10" t="s">
        <v>1</v>
      </c>
      <c r="C27" s="10">
        <v>133.4</v>
      </c>
      <c r="D27" s="7"/>
      <c r="E27" s="15">
        <f t="shared" si="0"/>
        <v>0</v>
      </c>
      <c r="F27" s="111" t="str">
        <f t="shared" si="1"/>
        <v>Veuillez compléter de prix</v>
      </c>
      <c r="G27" s="113"/>
      <c r="H27" s="113"/>
    </row>
    <row r="28" spans="1:8" s="4" customFormat="1" x14ac:dyDescent="0.25">
      <c r="A28" s="110"/>
      <c r="B28" s="10" t="s">
        <v>3</v>
      </c>
      <c r="C28" s="10">
        <v>26.3</v>
      </c>
      <c r="D28" s="7"/>
      <c r="E28" s="15">
        <f t="shared" si="0"/>
        <v>0</v>
      </c>
      <c r="F28" s="111" t="str">
        <f t="shared" si="1"/>
        <v>Veuillez compléter de prix</v>
      </c>
      <c r="G28" s="113"/>
      <c r="H28" s="113"/>
    </row>
    <row r="29" spans="1:8" s="4" customFormat="1" x14ac:dyDescent="0.25">
      <c r="A29" s="116" t="s">
        <v>57</v>
      </c>
      <c r="B29" s="117"/>
      <c r="C29" s="79">
        <f>SUM(C26:C28)</f>
        <v>308.7</v>
      </c>
      <c r="D29" s="12">
        <f>SUM(D26:D28)</f>
        <v>0</v>
      </c>
      <c r="E29" s="15"/>
      <c r="F29" s="111" t="str">
        <f t="shared" si="1"/>
        <v/>
      </c>
      <c r="G29" s="113"/>
      <c r="H29" s="113"/>
    </row>
    <row r="30" spans="1:8" s="4" customFormat="1" ht="14.65" customHeight="1" x14ac:dyDescent="0.25">
      <c r="A30" s="114" t="s">
        <v>47</v>
      </c>
      <c r="B30" s="10" t="s">
        <v>4</v>
      </c>
      <c r="C30" s="10">
        <v>282</v>
      </c>
      <c r="D30" s="7"/>
      <c r="E30" s="15">
        <f t="shared" si="0"/>
        <v>0</v>
      </c>
      <c r="F30" s="111" t="str">
        <f t="shared" si="1"/>
        <v>Veuillez compléter de prix</v>
      </c>
      <c r="G30" s="112"/>
      <c r="H30" s="112"/>
    </row>
    <row r="31" spans="1:8" s="4" customFormat="1" ht="14.65" customHeight="1" x14ac:dyDescent="0.25">
      <c r="A31" s="115"/>
      <c r="B31" s="10" t="s">
        <v>2</v>
      </c>
      <c r="C31" s="10">
        <v>1660.4</v>
      </c>
      <c r="D31" s="7"/>
      <c r="E31" s="15">
        <f t="shared" si="0"/>
        <v>0</v>
      </c>
      <c r="F31" s="111" t="str">
        <f t="shared" si="1"/>
        <v>Veuillez compléter de prix</v>
      </c>
      <c r="G31" s="112"/>
      <c r="H31" s="112"/>
    </row>
    <row r="32" spans="1:8" s="4" customFormat="1" x14ac:dyDescent="0.25">
      <c r="A32" s="115"/>
      <c r="B32" s="10" t="s">
        <v>7</v>
      </c>
      <c r="C32" s="10">
        <v>35</v>
      </c>
      <c r="D32" s="7"/>
      <c r="E32" s="15">
        <f t="shared" si="0"/>
        <v>0</v>
      </c>
      <c r="F32" s="111" t="str">
        <f t="shared" si="1"/>
        <v>Veuillez compléter de prix</v>
      </c>
      <c r="G32" s="112"/>
      <c r="H32" s="112"/>
    </row>
    <row r="33" spans="1:8" s="4" customFormat="1" x14ac:dyDescent="0.25">
      <c r="A33" s="115"/>
      <c r="B33" s="10" t="s">
        <v>1</v>
      </c>
      <c r="C33" s="10">
        <v>1006.8</v>
      </c>
      <c r="D33" s="7"/>
      <c r="E33" s="15">
        <f t="shared" si="0"/>
        <v>0</v>
      </c>
      <c r="F33" s="111" t="str">
        <f t="shared" si="1"/>
        <v>Veuillez compléter de prix</v>
      </c>
      <c r="G33" s="112"/>
      <c r="H33" s="112"/>
    </row>
    <row r="34" spans="1:8" s="4" customFormat="1" x14ac:dyDescent="0.25">
      <c r="A34" s="115"/>
      <c r="B34" s="10" t="s">
        <v>3</v>
      </c>
      <c r="C34" s="10">
        <v>189.9</v>
      </c>
      <c r="D34" s="7"/>
      <c r="E34" s="15">
        <f t="shared" si="0"/>
        <v>0</v>
      </c>
      <c r="F34" s="111" t="str">
        <f t="shared" si="1"/>
        <v>Veuillez compléter de prix</v>
      </c>
      <c r="G34" s="112"/>
      <c r="H34" s="112"/>
    </row>
    <row r="35" spans="1:8" s="4" customFormat="1" x14ac:dyDescent="0.25">
      <c r="A35" s="116" t="s">
        <v>58</v>
      </c>
      <c r="B35" s="117"/>
      <c r="C35" s="79">
        <f>SUM(C30:C34)</f>
        <v>3174.1</v>
      </c>
      <c r="D35" s="12">
        <f>SUM(D30:D34)</f>
        <v>0</v>
      </c>
      <c r="E35" s="15"/>
      <c r="F35" s="111" t="str">
        <f t="shared" si="1"/>
        <v/>
      </c>
      <c r="G35" s="112"/>
      <c r="H35" s="112"/>
    </row>
    <row r="36" spans="1:8" s="4" customFormat="1" x14ac:dyDescent="0.25">
      <c r="A36" s="121" t="s">
        <v>48</v>
      </c>
      <c r="B36" s="10" t="s">
        <v>4</v>
      </c>
      <c r="C36" s="10">
        <v>30</v>
      </c>
      <c r="D36" s="7"/>
      <c r="E36" s="15">
        <f t="shared" si="0"/>
        <v>0</v>
      </c>
      <c r="F36" s="111" t="str">
        <f t="shared" si="1"/>
        <v>Veuillez compléter de prix</v>
      </c>
      <c r="G36" s="112"/>
      <c r="H36" s="112"/>
    </row>
    <row r="37" spans="1:8" s="4" customFormat="1" x14ac:dyDescent="0.25">
      <c r="A37" s="121"/>
      <c r="B37" s="10" t="s">
        <v>2</v>
      </c>
      <c r="C37" s="10">
        <v>306.5</v>
      </c>
      <c r="D37" s="7"/>
      <c r="E37" s="15">
        <f t="shared" si="0"/>
        <v>0</v>
      </c>
      <c r="F37" s="111" t="str">
        <f t="shared" si="1"/>
        <v>Veuillez compléter de prix</v>
      </c>
      <c r="G37" s="112"/>
      <c r="H37" s="112"/>
    </row>
    <row r="38" spans="1:8" s="4" customFormat="1" x14ac:dyDescent="0.25">
      <c r="A38" s="121"/>
      <c r="B38" s="10" t="s">
        <v>1</v>
      </c>
      <c r="C38" s="10">
        <v>127.8</v>
      </c>
      <c r="D38" s="7"/>
      <c r="E38" s="15">
        <f t="shared" si="0"/>
        <v>0</v>
      </c>
      <c r="F38" s="111" t="str">
        <f t="shared" si="1"/>
        <v>Veuillez compléter de prix</v>
      </c>
      <c r="G38" s="112"/>
      <c r="H38" s="112"/>
    </row>
    <row r="39" spans="1:8" s="4" customFormat="1" x14ac:dyDescent="0.25">
      <c r="A39" s="121"/>
      <c r="B39" s="10" t="s">
        <v>3</v>
      </c>
      <c r="C39" s="10">
        <v>59.2</v>
      </c>
      <c r="D39" s="7"/>
      <c r="E39" s="15">
        <f t="shared" si="0"/>
        <v>0</v>
      </c>
      <c r="F39" s="111" t="str">
        <f t="shared" ref="F39" si="4">IF(D39="","Veuillez compléter de prix","")</f>
        <v>Veuillez compléter de prix</v>
      </c>
      <c r="G39" s="112"/>
      <c r="H39" s="112"/>
    </row>
    <row r="40" spans="1:8" s="4" customFormat="1" x14ac:dyDescent="0.25">
      <c r="A40" s="121"/>
      <c r="B40" s="10" t="s">
        <v>5</v>
      </c>
      <c r="C40" s="10">
        <v>18</v>
      </c>
      <c r="D40" s="7"/>
      <c r="E40" s="15">
        <f t="shared" si="0"/>
        <v>0</v>
      </c>
      <c r="F40" s="111" t="str">
        <f t="shared" si="1"/>
        <v>Veuillez compléter de prix</v>
      </c>
      <c r="G40" s="112"/>
      <c r="H40" s="112"/>
    </row>
    <row r="41" spans="1:8" s="4" customFormat="1" x14ac:dyDescent="0.25">
      <c r="A41" s="116" t="s">
        <v>59</v>
      </c>
      <c r="B41" s="117"/>
      <c r="C41" s="79">
        <f>SUM(C36:C40)</f>
        <v>541.5</v>
      </c>
      <c r="D41" s="12">
        <f>SUM(D36:D40)</f>
        <v>0</v>
      </c>
      <c r="E41" s="15"/>
      <c r="F41" s="111" t="str">
        <f t="shared" si="1"/>
        <v/>
      </c>
      <c r="G41" s="112"/>
      <c r="H41" s="112"/>
    </row>
    <row r="42" spans="1:8" s="4" customFormat="1" x14ac:dyDescent="0.25">
      <c r="A42" s="124" t="s">
        <v>101</v>
      </c>
      <c r="B42" s="6" t="s">
        <v>1</v>
      </c>
      <c r="C42" s="10">
        <v>8.5</v>
      </c>
      <c r="D42" s="7"/>
      <c r="E42" s="15">
        <f t="shared" si="0"/>
        <v>0</v>
      </c>
      <c r="F42" s="111" t="str">
        <f t="shared" si="1"/>
        <v>Veuillez compléter de prix</v>
      </c>
      <c r="G42" s="112"/>
      <c r="H42" s="112"/>
    </row>
    <row r="43" spans="1:8" s="4" customFormat="1" x14ac:dyDescent="0.25">
      <c r="A43" s="125"/>
      <c r="B43" s="6" t="s">
        <v>9</v>
      </c>
      <c r="C43" s="10">
        <v>1070</v>
      </c>
      <c r="D43" s="7"/>
      <c r="E43" s="15">
        <f t="shared" si="0"/>
        <v>0</v>
      </c>
      <c r="F43" s="111" t="str">
        <f t="shared" si="1"/>
        <v>Veuillez compléter de prix</v>
      </c>
      <c r="G43" s="112"/>
      <c r="H43" s="112"/>
    </row>
    <row r="44" spans="1:8" s="4" customFormat="1" x14ac:dyDescent="0.25">
      <c r="A44" s="118" t="s">
        <v>60</v>
      </c>
      <c r="B44" s="119"/>
      <c r="C44" s="11">
        <f>SUM(C42:C43)</f>
        <v>1078.5</v>
      </c>
      <c r="D44" s="12">
        <f>SUM(D42:D43)</f>
        <v>0</v>
      </c>
      <c r="E44" s="15"/>
      <c r="F44" s="111" t="str">
        <f t="shared" si="1"/>
        <v/>
      </c>
      <c r="G44" s="112"/>
      <c r="H44" s="112"/>
    </row>
    <row r="45" spans="1:8" s="4" customFormat="1" x14ac:dyDescent="0.25">
      <c r="A45" s="1" t="s">
        <v>141</v>
      </c>
      <c r="B45" s="10" t="s">
        <v>4</v>
      </c>
      <c r="C45" s="80">
        <v>293</v>
      </c>
      <c r="D45" s="12"/>
      <c r="E45" s="15">
        <f t="shared" si="0"/>
        <v>0</v>
      </c>
      <c r="F45" s="111" t="str">
        <f t="shared" ref="F45" si="5">IF(D45="","Veuillez compléter de prix","")</f>
        <v>Veuillez compléter de prix</v>
      </c>
      <c r="G45" s="112"/>
      <c r="H45" s="112"/>
    </row>
    <row r="46" spans="1:8" s="4" customFormat="1" x14ac:dyDescent="0.25">
      <c r="A46" s="104"/>
      <c r="B46" s="10" t="s">
        <v>2</v>
      </c>
      <c r="C46" s="10">
        <v>34.1</v>
      </c>
      <c r="D46" s="7"/>
      <c r="E46" s="15">
        <f t="shared" si="0"/>
        <v>0</v>
      </c>
      <c r="F46" s="111" t="str">
        <f t="shared" si="1"/>
        <v>Veuillez compléter de prix</v>
      </c>
      <c r="G46" s="112"/>
      <c r="H46" s="112"/>
    </row>
    <row r="47" spans="1:8" s="4" customFormat="1" x14ac:dyDescent="0.25">
      <c r="A47" s="104"/>
      <c r="B47" s="10" t="s">
        <v>1</v>
      </c>
      <c r="C47" s="10">
        <v>5.4</v>
      </c>
      <c r="D47" s="7"/>
      <c r="E47" s="15">
        <f t="shared" si="0"/>
        <v>0</v>
      </c>
      <c r="F47" s="111" t="str">
        <f t="shared" ref="F47" si="6">IF(D47="","Veuillez compléter de prix","")</f>
        <v>Veuillez compléter de prix</v>
      </c>
      <c r="G47" s="112"/>
      <c r="H47" s="112"/>
    </row>
    <row r="48" spans="1:8" s="4" customFormat="1" x14ac:dyDescent="0.25">
      <c r="A48" s="105"/>
      <c r="B48" s="10" t="s">
        <v>9</v>
      </c>
      <c r="C48" s="10">
        <v>455</v>
      </c>
      <c r="D48" s="7"/>
      <c r="E48" s="15">
        <f t="shared" si="0"/>
        <v>0</v>
      </c>
      <c r="F48" s="111" t="str">
        <f t="shared" si="1"/>
        <v>Veuillez compléter de prix</v>
      </c>
      <c r="G48" s="112"/>
      <c r="H48" s="112"/>
    </row>
    <row r="49" spans="1:8" s="4" customFormat="1" x14ac:dyDescent="0.25">
      <c r="A49" s="116" t="s">
        <v>61</v>
      </c>
      <c r="B49" s="117"/>
      <c r="C49" s="79">
        <f>SUM(C45:C48)</f>
        <v>787.5</v>
      </c>
      <c r="D49" s="12">
        <f>SUM(D46:D48)</f>
        <v>0</v>
      </c>
      <c r="E49" s="15"/>
      <c r="F49" s="111" t="str">
        <f t="shared" si="1"/>
        <v/>
      </c>
      <c r="G49" s="112"/>
      <c r="H49" s="112"/>
    </row>
    <row r="50" spans="1:8" s="4" customFormat="1" x14ac:dyDescent="0.25">
      <c r="A50" s="121" t="s">
        <v>49</v>
      </c>
      <c r="B50" s="10" t="s">
        <v>4</v>
      </c>
      <c r="C50" s="10">
        <v>24.5</v>
      </c>
      <c r="D50" s="7"/>
      <c r="E50" s="15">
        <f t="shared" si="0"/>
        <v>0</v>
      </c>
      <c r="F50" s="111" t="str">
        <f t="shared" si="1"/>
        <v>Veuillez compléter de prix</v>
      </c>
      <c r="G50" s="112"/>
      <c r="H50" s="112"/>
    </row>
    <row r="51" spans="1:8" s="4" customFormat="1" x14ac:dyDescent="0.25">
      <c r="A51" s="121"/>
      <c r="B51" s="10" t="s">
        <v>2</v>
      </c>
      <c r="C51" s="10">
        <v>103</v>
      </c>
      <c r="D51" s="7"/>
      <c r="E51" s="15">
        <f t="shared" si="0"/>
        <v>0</v>
      </c>
      <c r="F51" s="111" t="str">
        <f t="shared" si="1"/>
        <v>Veuillez compléter de prix</v>
      </c>
      <c r="G51" s="112"/>
      <c r="H51" s="112"/>
    </row>
    <row r="52" spans="1:8" s="4" customFormat="1" x14ac:dyDescent="0.25">
      <c r="A52" s="121"/>
      <c r="B52" s="10" t="s">
        <v>1</v>
      </c>
      <c r="C52" s="10">
        <v>104.5</v>
      </c>
      <c r="D52" s="7"/>
      <c r="E52" s="15">
        <f t="shared" si="0"/>
        <v>0</v>
      </c>
      <c r="F52" s="111" t="str">
        <f t="shared" si="1"/>
        <v>Veuillez compléter de prix</v>
      </c>
      <c r="G52" s="112"/>
      <c r="H52" s="112"/>
    </row>
    <row r="53" spans="1:8" s="4" customFormat="1" x14ac:dyDescent="0.25">
      <c r="A53" s="121"/>
      <c r="B53" s="10" t="s">
        <v>3</v>
      </c>
      <c r="C53" s="10">
        <v>11</v>
      </c>
      <c r="D53" s="7"/>
      <c r="E53" s="15">
        <f t="shared" si="0"/>
        <v>0</v>
      </c>
      <c r="F53" s="111" t="str">
        <f t="shared" si="1"/>
        <v>Veuillez compléter de prix</v>
      </c>
      <c r="G53" s="112"/>
      <c r="H53" s="112"/>
    </row>
    <row r="54" spans="1:8" s="4" customFormat="1" x14ac:dyDescent="0.25">
      <c r="A54" s="116" t="s">
        <v>62</v>
      </c>
      <c r="B54" s="117"/>
      <c r="C54" s="79">
        <f>SUM(C50:C53)</f>
        <v>243</v>
      </c>
      <c r="D54" s="12">
        <f>SUM(D50:D53)</f>
        <v>0</v>
      </c>
      <c r="E54" s="15"/>
      <c r="F54" s="111" t="str">
        <f t="shared" si="1"/>
        <v/>
      </c>
      <c r="G54" s="112"/>
      <c r="H54" s="112"/>
    </row>
    <row r="55" spans="1:8" s="4" customFormat="1" x14ac:dyDescent="0.25">
      <c r="A55" s="121" t="s">
        <v>11</v>
      </c>
      <c r="B55" s="10" t="s">
        <v>2</v>
      </c>
      <c r="C55" s="10">
        <v>80</v>
      </c>
      <c r="D55" s="7"/>
      <c r="E55" s="15">
        <f t="shared" si="0"/>
        <v>0</v>
      </c>
      <c r="F55" s="111" t="str">
        <f t="shared" si="1"/>
        <v>Veuillez compléter de prix</v>
      </c>
      <c r="G55" s="112"/>
      <c r="H55" s="112"/>
    </row>
    <row r="56" spans="1:8" s="4" customFormat="1" x14ac:dyDescent="0.25">
      <c r="A56" s="121"/>
      <c r="B56" s="10" t="s">
        <v>1</v>
      </c>
      <c r="C56" s="10">
        <v>3</v>
      </c>
      <c r="D56" s="7"/>
      <c r="E56" s="15">
        <f t="shared" si="0"/>
        <v>0</v>
      </c>
      <c r="F56" s="111" t="str">
        <f t="shared" si="1"/>
        <v>Veuillez compléter de prix</v>
      </c>
      <c r="G56" s="112"/>
      <c r="H56" s="112"/>
    </row>
    <row r="57" spans="1:8" s="4" customFormat="1" x14ac:dyDescent="0.25">
      <c r="A57" s="121"/>
      <c r="B57" s="10" t="s">
        <v>3</v>
      </c>
      <c r="C57" s="10">
        <v>31</v>
      </c>
      <c r="D57" s="7"/>
      <c r="E57" s="15">
        <f t="shared" si="0"/>
        <v>0</v>
      </c>
      <c r="F57" s="111" t="str">
        <f t="shared" si="1"/>
        <v>Veuillez compléter de prix</v>
      </c>
      <c r="G57" s="112"/>
      <c r="H57" s="112"/>
    </row>
    <row r="58" spans="1:8" s="4" customFormat="1" x14ac:dyDescent="0.25">
      <c r="A58" s="116" t="s">
        <v>63</v>
      </c>
      <c r="B58" s="117"/>
      <c r="C58" s="79">
        <f>SUM(C55:C57)</f>
        <v>114</v>
      </c>
      <c r="D58" s="12">
        <f>SUM(D55:D57)</f>
        <v>0</v>
      </c>
      <c r="E58" s="15"/>
      <c r="F58" s="111" t="str">
        <f t="shared" si="1"/>
        <v/>
      </c>
      <c r="G58" s="112"/>
      <c r="H58" s="112"/>
    </row>
    <row r="59" spans="1:8" s="4" customFormat="1" x14ac:dyDescent="0.25">
      <c r="A59" s="121" t="s">
        <v>50</v>
      </c>
      <c r="B59" s="10" t="s">
        <v>1</v>
      </c>
      <c r="C59" s="10">
        <v>196</v>
      </c>
      <c r="D59" s="7"/>
      <c r="E59" s="15">
        <f t="shared" si="0"/>
        <v>0</v>
      </c>
      <c r="F59" s="111" t="str">
        <f t="shared" si="1"/>
        <v>Veuillez compléter de prix</v>
      </c>
      <c r="G59" s="112"/>
      <c r="H59" s="112"/>
    </row>
    <row r="60" spans="1:8" s="4" customFormat="1" x14ac:dyDescent="0.25">
      <c r="A60" s="121"/>
      <c r="B60" s="10" t="s">
        <v>10</v>
      </c>
      <c r="C60" s="10">
        <v>216</v>
      </c>
      <c r="D60" s="7"/>
      <c r="E60" s="15">
        <f t="shared" si="0"/>
        <v>0</v>
      </c>
      <c r="F60" s="111" t="str">
        <f t="shared" si="1"/>
        <v>Veuillez compléter de prix</v>
      </c>
      <c r="G60" s="112"/>
      <c r="H60" s="112"/>
    </row>
    <row r="61" spans="1:8" s="4" customFormat="1" x14ac:dyDescent="0.25">
      <c r="A61" s="121"/>
      <c r="B61" s="10" t="s">
        <v>3</v>
      </c>
      <c r="C61" s="10">
        <v>202.15</v>
      </c>
      <c r="D61" s="7"/>
      <c r="E61" s="15">
        <f t="shared" si="0"/>
        <v>0</v>
      </c>
      <c r="F61" s="111" t="str">
        <f t="shared" si="1"/>
        <v>Veuillez compléter de prix</v>
      </c>
      <c r="G61" s="112"/>
      <c r="H61" s="112"/>
    </row>
    <row r="62" spans="1:8" s="4" customFormat="1" x14ac:dyDescent="0.25">
      <c r="A62" s="116" t="s">
        <v>64</v>
      </c>
      <c r="B62" s="117"/>
      <c r="C62" s="79">
        <f>SUM(C59:C61)</f>
        <v>614.15</v>
      </c>
      <c r="D62" s="12">
        <f>SUM(D59:D61)</f>
        <v>0</v>
      </c>
      <c r="E62" s="15"/>
      <c r="F62" s="111" t="str">
        <f t="shared" si="1"/>
        <v/>
      </c>
      <c r="G62" s="112"/>
      <c r="H62" s="112"/>
    </row>
    <row r="63" spans="1:8" s="4" customFormat="1" x14ac:dyDescent="0.25">
      <c r="A63" s="104" t="s">
        <v>51</v>
      </c>
      <c r="B63" s="10" t="s">
        <v>2</v>
      </c>
      <c r="C63" s="10">
        <v>133</v>
      </c>
      <c r="D63" s="7"/>
      <c r="E63" s="15">
        <f t="shared" si="0"/>
        <v>0</v>
      </c>
      <c r="F63" s="111" t="str">
        <f t="shared" si="1"/>
        <v>Veuillez compléter de prix</v>
      </c>
      <c r="G63" s="112"/>
      <c r="H63" s="112"/>
    </row>
    <row r="64" spans="1:8" s="4" customFormat="1" x14ac:dyDescent="0.25">
      <c r="A64" s="104"/>
      <c r="B64" s="10" t="s">
        <v>1</v>
      </c>
      <c r="C64" s="10">
        <v>239.9</v>
      </c>
      <c r="D64" s="7"/>
      <c r="E64" s="15">
        <f t="shared" si="0"/>
        <v>0</v>
      </c>
      <c r="F64" s="111" t="str">
        <f t="shared" si="1"/>
        <v>Veuillez compléter de prix</v>
      </c>
      <c r="G64" s="112"/>
      <c r="H64" s="112"/>
    </row>
    <row r="65" spans="1:8" s="4" customFormat="1" x14ac:dyDescent="0.25">
      <c r="A65" s="104"/>
      <c r="B65" s="10" t="s">
        <v>3</v>
      </c>
      <c r="C65" s="10">
        <v>33</v>
      </c>
      <c r="D65" s="7"/>
      <c r="E65" s="15">
        <f t="shared" si="0"/>
        <v>0</v>
      </c>
      <c r="F65" s="111" t="str">
        <f t="shared" ref="F65" si="7">IF(D65="","Veuillez compléter de prix","")</f>
        <v>Veuillez compléter de prix</v>
      </c>
      <c r="G65" s="112"/>
      <c r="H65" s="112"/>
    </row>
    <row r="66" spans="1:8" s="4" customFormat="1" x14ac:dyDescent="0.25">
      <c r="A66" s="118" t="s">
        <v>65</v>
      </c>
      <c r="B66" s="119"/>
      <c r="C66" s="11">
        <f>SUM(C63:C65)</f>
        <v>405.9</v>
      </c>
      <c r="D66" s="12">
        <f>SUM(D63:D65)</f>
        <v>0</v>
      </c>
      <c r="E66" s="15"/>
      <c r="F66" s="111" t="str">
        <f t="shared" si="1"/>
        <v/>
      </c>
      <c r="G66" s="112"/>
      <c r="H66" s="112"/>
    </row>
    <row r="67" spans="1:8" s="4" customFormat="1" x14ac:dyDescent="0.25">
      <c r="A67" s="120" t="s">
        <v>52</v>
      </c>
      <c r="B67" s="6" t="s">
        <v>4</v>
      </c>
      <c r="C67" s="10">
        <v>29</v>
      </c>
      <c r="D67" s="7"/>
      <c r="E67" s="15">
        <f t="shared" ref="E67:E91" si="8">+D67/C67</f>
        <v>0</v>
      </c>
      <c r="F67" s="111" t="str">
        <f t="shared" si="1"/>
        <v>Veuillez compléter de prix</v>
      </c>
      <c r="G67" s="112"/>
      <c r="H67" s="112"/>
    </row>
    <row r="68" spans="1:8" s="4" customFormat="1" x14ac:dyDescent="0.25">
      <c r="A68" s="120"/>
      <c r="B68" s="6" t="s">
        <v>2</v>
      </c>
      <c r="C68" s="10">
        <v>90.3</v>
      </c>
      <c r="D68" s="7"/>
      <c r="E68" s="15">
        <f t="shared" si="8"/>
        <v>0</v>
      </c>
      <c r="F68" s="111" t="str">
        <f t="shared" si="1"/>
        <v>Veuillez compléter de prix</v>
      </c>
      <c r="G68" s="112"/>
      <c r="H68" s="112"/>
    </row>
    <row r="69" spans="1:8" s="4" customFormat="1" x14ac:dyDescent="0.25">
      <c r="A69" s="120"/>
      <c r="B69" s="6" t="s">
        <v>1</v>
      </c>
      <c r="C69" s="10">
        <v>59</v>
      </c>
      <c r="D69" s="7"/>
      <c r="E69" s="15">
        <f t="shared" si="8"/>
        <v>0</v>
      </c>
      <c r="F69" s="111" t="str">
        <f t="shared" si="1"/>
        <v>Veuillez compléter de prix</v>
      </c>
      <c r="G69" s="112"/>
      <c r="H69" s="112"/>
    </row>
    <row r="70" spans="1:8" s="4" customFormat="1" x14ac:dyDescent="0.25">
      <c r="A70" s="120"/>
      <c r="B70" s="6" t="s">
        <v>3</v>
      </c>
      <c r="C70" s="10">
        <v>29</v>
      </c>
      <c r="D70" s="7"/>
      <c r="E70" s="15">
        <f t="shared" si="8"/>
        <v>0</v>
      </c>
      <c r="F70" s="111" t="str">
        <f t="shared" si="1"/>
        <v>Veuillez compléter de prix</v>
      </c>
      <c r="G70" s="112"/>
      <c r="H70" s="112"/>
    </row>
    <row r="71" spans="1:8" s="4" customFormat="1" x14ac:dyDescent="0.25">
      <c r="A71" s="118" t="s">
        <v>66</v>
      </c>
      <c r="B71" s="119"/>
      <c r="C71" s="79">
        <f>SUM(C67:C70)</f>
        <v>207.3</v>
      </c>
      <c r="D71" s="12">
        <f>SUM(D67:D70)</f>
        <v>0</v>
      </c>
      <c r="E71" s="15"/>
      <c r="F71" s="111" t="str">
        <f t="shared" si="1"/>
        <v/>
      </c>
      <c r="G71" s="112"/>
      <c r="H71" s="112"/>
    </row>
    <row r="72" spans="1:8" s="4" customFormat="1" x14ac:dyDescent="0.25">
      <c r="A72" s="134" t="s">
        <v>53</v>
      </c>
      <c r="B72" s="6" t="s">
        <v>4</v>
      </c>
      <c r="C72" s="10">
        <v>22</v>
      </c>
      <c r="D72" s="7"/>
      <c r="E72" s="15">
        <f t="shared" si="8"/>
        <v>0</v>
      </c>
      <c r="F72" s="111" t="str">
        <f t="shared" si="1"/>
        <v>Veuillez compléter de prix</v>
      </c>
      <c r="G72" s="112"/>
      <c r="H72" s="112"/>
    </row>
    <row r="73" spans="1:8" s="4" customFormat="1" x14ac:dyDescent="0.25">
      <c r="A73" s="134"/>
      <c r="B73" s="6" t="s">
        <v>2</v>
      </c>
      <c r="C73" s="10">
        <v>121</v>
      </c>
      <c r="D73" s="7"/>
      <c r="E73" s="15">
        <f t="shared" si="8"/>
        <v>0</v>
      </c>
      <c r="F73" s="111" t="str">
        <f t="shared" si="1"/>
        <v>Veuillez compléter de prix</v>
      </c>
      <c r="G73" s="112"/>
      <c r="H73" s="112"/>
    </row>
    <row r="74" spans="1:8" s="4" customFormat="1" x14ac:dyDescent="0.25">
      <c r="A74" s="134"/>
      <c r="B74" s="6" t="s">
        <v>1</v>
      </c>
      <c r="C74" s="10">
        <v>58</v>
      </c>
      <c r="D74" s="7"/>
      <c r="E74" s="15">
        <f t="shared" si="8"/>
        <v>0</v>
      </c>
      <c r="F74" s="111" t="str">
        <f t="shared" si="1"/>
        <v>Veuillez compléter de prix</v>
      </c>
      <c r="G74" s="112"/>
      <c r="H74" s="112"/>
    </row>
    <row r="75" spans="1:8" s="4" customFormat="1" x14ac:dyDescent="0.25">
      <c r="A75" s="134"/>
      <c r="B75" s="6" t="s">
        <v>3</v>
      </c>
      <c r="C75" s="10">
        <v>31</v>
      </c>
      <c r="D75" s="7"/>
      <c r="E75" s="15">
        <f t="shared" si="8"/>
        <v>0</v>
      </c>
      <c r="F75" s="111" t="str">
        <f t="shared" ref="F75:F91" si="9">IF(D75="","Veuillez compléter de prix","")</f>
        <v>Veuillez compléter de prix</v>
      </c>
      <c r="G75" s="112"/>
      <c r="H75" s="112"/>
    </row>
    <row r="76" spans="1:8" s="4" customFormat="1" x14ac:dyDescent="0.25">
      <c r="A76" s="118" t="s">
        <v>67</v>
      </c>
      <c r="B76" s="119"/>
      <c r="C76" s="79">
        <f>SUM(C72:C75)</f>
        <v>232</v>
      </c>
      <c r="D76" s="12">
        <f>SUM(D72:D75)</f>
        <v>0</v>
      </c>
      <c r="E76" s="15"/>
      <c r="F76" s="111" t="str">
        <f t="shared" si="9"/>
        <v/>
      </c>
      <c r="G76" s="112"/>
      <c r="H76" s="112"/>
    </row>
    <row r="77" spans="1:8" s="4" customFormat="1" x14ac:dyDescent="0.25">
      <c r="A77" s="134" t="s">
        <v>12</v>
      </c>
      <c r="B77" s="6" t="s">
        <v>4</v>
      </c>
      <c r="C77" s="10">
        <v>44</v>
      </c>
      <c r="D77" s="7"/>
      <c r="E77" s="15">
        <f t="shared" si="8"/>
        <v>0</v>
      </c>
      <c r="F77" s="111" t="str">
        <f t="shared" si="9"/>
        <v>Veuillez compléter de prix</v>
      </c>
      <c r="G77" s="112"/>
      <c r="H77" s="112"/>
    </row>
    <row r="78" spans="1:8" s="4" customFormat="1" x14ac:dyDescent="0.25">
      <c r="A78" s="134"/>
      <c r="B78" s="6" t="s">
        <v>2</v>
      </c>
      <c r="C78" s="10">
        <v>29</v>
      </c>
      <c r="D78" s="7"/>
      <c r="E78" s="15">
        <f t="shared" si="8"/>
        <v>0</v>
      </c>
      <c r="F78" s="111" t="str">
        <f t="shared" si="9"/>
        <v>Veuillez compléter de prix</v>
      </c>
      <c r="G78" s="112"/>
      <c r="H78" s="112"/>
    </row>
    <row r="79" spans="1:8" s="4" customFormat="1" x14ac:dyDescent="0.25">
      <c r="A79" s="134"/>
      <c r="B79" s="6" t="s">
        <v>1</v>
      </c>
      <c r="C79" s="10">
        <v>80</v>
      </c>
      <c r="D79" s="7"/>
      <c r="E79" s="15">
        <f t="shared" si="8"/>
        <v>0</v>
      </c>
      <c r="F79" s="111" t="str">
        <f t="shared" si="9"/>
        <v>Veuillez compléter de prix</v>
      </c>
      <c r="G79" s="112"/>
      <c r="H79" s="112"/>
    </row>
    <row r="80" spans="1:8" s="4" customFormat="1" x14ac:dyDescent="0.25">
      <c r="A80" s="134"/>
      <c r="B80" s="6" t="s">
        <v>3</v>
      </c>
      <c r="C80" s="10">
        <v>50.5</v>
      </c>
      <c r="D80" s="7"/>
      <c r="E80" s="15">
        <f t="shared" si="8"/>
        <v>0</v>
      </c>
      <c r="F80" s="111" t="str">
        <f t="shared" si="9"/>
        <v>Veuillez compléter de prix</v>
      </c>
      <c r="G80" s="112"/>
      <c r="H80" s="112"/>
    </row>
    <row r="81" spans="1:8" s="4" customFormat="1" x14ac:dyDescent="0.25">
      <c r="A81" s="118" t="s">
        <v>68</v>
      </c>
      <c r="B81" s="119"/>
      <c r="C81" s="79">
        <f>SUM(C77:C80)</f>
        <v>203.5</v>
      </c>
      <c r="D81" s="12">
        <f>SUM(D77:D80)</f>
        <v>0</v>
      </c>
      <c r="E81" s="15"/>
      <c r="F81" s="111" t="str">
        <f t="shared" si="9"/>
        <v/>
      </c>
      <c r="G81" s="112"/>
      <c r="H81" s="112"/>
    </row>
    <row r="82" spans="1:8" s="4" customFormat="1" x14ac:dyDescent="0.25">
      <c r="A82" s="131" t="s">
        <v>54</v>
      </c>
      <c r="B82" s="6" t="s">
        <v>2</v>
      </c>
      <c r="C82" s="10">
        <v>90.5</v>
      </c>
      <c r="D82" s="7"/>
      <c r="E82" s="15">
        <f t="shared" ref="E82:E84" si="10">+D82/C82</f>
        <v>0</v>
      </c>
      <c r="F82" s="111" t="str">
        <f t="shared" si="9"/>
        <v>Veuillez compléter de prix</v>
      </c>
      <c r="G82" s="112"/>
      <c r="H82" s="112"/>
    </row>
    <row r="83" spans="1:8" s="4" customFormat="1" x14ac:dyDescent="0.25">
      <c r="A83" s="132"/>
      <c r="B83" s="6" t="s">
        <v>1</v>
      </c>
      <c r="C83" s="10">
        <v>65</v>
      </c>
      <c r="D83" s="7"/>
      <c r="E83" s="15">
        <f t="shared" si="10"/>
        <v>0</v>
      </c>
      <c r="F83" s="111" t="str">
        <f t="shared" si="9"/>
        <v>Veuillez compléter de prix</v>
      </c>
      <c r="G83" s="112"/>
      <c r="H83" s="112"/>
    </row>
    <row r="84" spans="1:8" s="4" customFormat="1" x14ac:dyDescent="0.25">
      <c r="A84" s="133"/>
      <c r="B84" s="6" t="s">
        <v>3</v>
      </c>
      <c r="C84" s="10">
        <v>54</v>
      </c>
      <c r="D84" s="7"/>
      <c r="E84" s="15">
        <f t="shared" si="10"/>
        <v>0</v>
      </c>
      <c r="F84" s="111" t="str">
        <f t="shared" si="9"/>
        <v>Veuillez compléter de prix</v>
      </c>
      <c r="G84" s="112"/>
      <c r="H84" s="112"/>
    </row>
    <row r="85" spans="1:8" s="4" customFormat="1" x14ac:dyDescent="0.25">
      <c r="A85" s="118" t="s">
        <v>69</v>
      </c>
      <c r="B85" s="119"/>
      <c r="C85" s="79">
        <f>SUM(C82:C84)</f>
        <v>209.5</v>
      </c>
      <c r="D85" s="12">
        <f>SUM(D82:D84)</f>
        <v>0</v>
      </c>
      <c r="E85" s="15"/>
      <c r="F85" s="111" t="str">
        <f t="shared" si="9"/>
        <v/>
      </c>
      <c r="G85" s="112"/>
      <c r="H85" s="112"/>
    </row>
    <row r="86" spans="1:8" s="4" customFormat="1" x14ac:dyDescent="0.25">
      <c r="A86" s="131" t="s">
        <v>55</v>
      </c>
      <c r="B86" s="6" t="s">
        <v>4</v>
      </c>
      <c r="C86" s="10">
        <v>19</v>
      </c>
      <c r="D86" s="7"/>
      <c r="E86" s="15">
        <f t="shared" si="8"/>
        <v>0</v>
      </c>
      <c r="F86" s="111" t="str">
        <f t="shared" si="9"/>
        <v>Veuillez compléter de prix</v>
      </c>
      <c r="G86" s="112"/>
      <c r="H86" s="112"/>
    </row>
    <row r="87" spans="1:8" s="4" customFormat="1" x14ac:dyDescent="0.25">
      <c r="A87" s="132"/>
      <c r="B87" s="6" t="s">
        <v>2</v>
      </c>
      <c r="C87" s="10">
        <v>287.5</v>
      </c>
      <c r="D87" s="7"/>
      <c r="E87" s="15">
        <f t="shared" si="8"/>
        <v>0</v>
      </c>
      <c r="F87" s="111" t="str">
        <f t="shared" si="9"/>
        <v>Veuillez compléter de prix</v>
      </c>
      <c r="G87" s="112"/>
      <c r="H87" s="112"/>
    </row>
    <row r="88" spans="1:8" s="4" customFormat="1" x14ac:dyDescent="0.25">
      <c r="A88" s="132"/>
      <c r="B88" s="6" t="s">
        <v>1</v>
      </c>
      <c r="C88" s="10">
        <v>278.89999999999998</v>
      </c>
      <c r="D88" s="7"/>
      <c r="E88" s="15">
        <f t="shared" si="8"/>
        <v>0</v>
      </c>
      <c r="F88" s="111" t="str">
        <f t="shared" si="9"/>
        <v>Veuillez compléter de prix</v>
      </c>
      <c r="G88" s="112"/>
      <c r="H88" s="112"/>
    </row>
    <row r="89" spans="1:8" x14ac:dyDescent="0.25">
      <c r="A89" s="132"/>
      <c r="B89" s="6" t="s">
        <v>71</v>
      </c>
      <c r="C89" s="10">
        <v>630</v>
      </c>
      <c r="D89" s="7"/>
      <c r="E89" s="15">
        <f t="shared" si="8"/>
        <v>0</v>
      </c>
      <c r="F89" s="111" t="str">
        <f t="shared" si="9"/>
        <v>Veuillez compléter de prix</v>
      </c>
      <c r="G89" s="112"/>
      <c r="H89" s="112"/>
    </row>
    <row r="90" spans="1:8" x14ac:dyDescent="0.25">
      <c r="A90" s="132"/>
      <c r="B90" s="6" t="s">
        <v>3</v>
      </c>
      <c r="C90" s="10">
        <v>114.8</v>
      </c>
      <c r="D90" s="7"/>
      <c r="E90" s="15">
        <f t="shared" si="8"/>
        <v>0</v>
      </c>
      <c r="F90" s="111" t="str">
        <f t="shared" si="9"/>
        <v>Veuillez compléter de prix</v>
      </c>
      <c r="G90" s="112"/>
      <c r="H90" s="112"/>
    </row>
    <row r="91" spans="1:8" x14ac:dyDescent="0.25">
      <c r="A91" s="133"/>
      <c r="B91" s="6" t="s">
        <v>5</v>
      </c>
      <c r="C91" s="10">
        <v>89</v>
      </c>
      <c r="D91" s="7"/>
      <c r="E91" s="15">
        <f t="shared" si="8"/>
        <v>0</v>
      </c>
      <c r="F91" s="111" t="str">
        <f t="shared" si="9"/>
        <v>Veuillez compléter de prix</v>
      </c>
      <c r="G91" s="112"/>
      <c r="H91" s="112"/>
    </row>
    <row r="92" spans="1:8" x14ac:dyDescent="0.25">
      <c r="A92" s="118" t="s">
        <v>70</v>
      </c>
      <c r="B92" s="119"/>
      <c r="C92" s="79">
        <f>SUM(C86:C91)</f>
        <v>1419.2</v>
      </c>
      <c r="D92" s="12">
        <f>SUM(D86:D91)</f>
        <v>0</v>
      </c>
      <c r="E92" s="15"/>
    </row>
    <row r="93" spans="1:8" ht="15.75" thickBot="1" x14ac:dyDescent="0.3">
      <c r="A93" s="122" t="s">
        <v>13</v>
      </c>
      <c r="B93" s="123"/>
      <c r="C93" s="9">
        <f>SUM(C92,C85,C81,C76,C71,C66,C62,C58,C54,C49,C44,C41,C35,C29,C25,C23,C17)</f>
        <v>10320.65</v>
      </c>
      <c r="D93" s="13">
        <f>SUM(D92,D85,D81,D76,D71,D66,D62,D58,D54,D49,D44,D41,D35,D29,D25,D23,D17)</f>
        <v>0</v>
      </c>
      <c r="E93" s="14"/>
    </row>
    <row r="94" spans="1:8" ht="15.75" thickTop="1" x14ac:dyDescent="0.25"/>
    <row r="95" spans="1:8" ht="15.75" thickBot="1" x14ac:dyDescent="0.3"/>
    <row r="96" spans="1:8" ht="19.5" thickTop="1" x14ac:dyDescent="0.25">
      <c r="A96" s="136" t="s">
        <v>72</v>
      </c>
      <c r="B96" s="137"/>
      <c r="C96" s="137"/>
      <c r="D96" s="137"/>
      <c r="E96" s="138"/>
    </row>
    <row r="97" spans="1:8" x14ac:dyDescent="0.25">
      <c r="A97" s="30"/>
      <c r="B97" s="8" t="s">
        <v>0</v>
      </c>
      <c r="C97" s="8" t="s">
        <v>170</v>
      </c>
      <c r="D97" s="8" t="s">
        <v>15</v>
      </c>
      <c r="E97" s="8" t="s">
        <v>14</v>
      </c>
    </row>
    <row r="98" spans="1:8" x14ac:dyDescent="0.25">
      <c r="A98" s="1" t="s">
        <v>47</v>
      </c>
      <c r="B98" s="10" t="s">
        <v>4</v>
      </c>
      <c r="C98" s="10">
        <v>45</v>
      </c>
      <c r="D98" s="7"/>
      <c r="E98" s="15">
        <f>+D98/C98</f>
        <v>0</v>
      </c>
      <c r="F98" s="106" t="str">
        <f>IF(D98="","Veuillez compléter ce prix","")</f>
        <v>Veuillez compléter ce prix</v>
      </c>
      <c r="G98" s="107"/>
      <c r="H98" s="107"/>
    </row>
    <row r="99" spans="1:8" x14ac:dyDescent="0.25">
      <c r="A99" s="104"/>
      <c r="B99" s="10" t="s">
        <v>1</v>
      </c>
      <c r="C99" s="10">
        <v>12</v>
      </c>
      <c r="D99" s="7"/>
      <c r="E99" s="15">
        <f t="shared" ref="E99:E103" si="11">+D99/C99</f>
        <v>0</v>
      </c>
      <c r="F99" s="106" t="str">
        <f t="shared" ref="F99:F115" si="12">IF(D99="","Veuillez compléter ce prix","")</f>
        <v>Veuillez compléter ce prix</v>
      </c>
      <c r="G99" s="107"/>
      <c r="H99" s="107"/>
    </row>
    <row r="100" spans="1:8" x14ac:dyDescent="0.25">
      <c r="A100" s="104"/>
      <c r="B100" s="10" t="s">
        <v>10</v>
      </c>
      <c r="C100" s="10">
        <v>14</v>
      </c>
      <c r="D100" s="7"/>
      <c r="E100" s="15">
        <f t="shared" si="11"/>
        <v>0</v>
      </c>
      <c r="F100" s="106" t="str">
        <f t="shared" si="12"/>
        <v>Veuillez compléter ce prix</v>
      </c>
      <c r="G100" s="107"/>
      <c r="H100" s="107"/>
    </row>
    <row r="101" spans="1:8" x14ac:dyDescent="0.25">
      <c r="A101" s="104"/>
      <c r="B101" s="10" t="s">
        <v>71</v>
      </c>
      <c r="C101" s="10">
        <v>13</v>
      </c>
      <c r="D101" s="7"/>
      <c r="E101" s="15">
        <f t="shared" si="11"/>
        <v>0</v>
      </c>
      <c r="F101" s="106" t="str">
        <f t="shared" si="12"/>
        <v>Veuillez compléter ce prix</v>
      </c>
      <c r="G101" s="107"/>
      <c r="H101" s="107"/>
    </row>
    <row r="102" spans="1:8" x14ac:dyDescent="0.25">
      <c r="A102" s="104"/>
      <c r="B102" s="10" t="s">
        <v>3</v>
      </c>
      <c r="C102" s="10">
        <v>9.6</v>
      </c>
      <c r="D102" s="7"/>
      <c r="E102" s="15">
        <f t="shared" si="11"/>
        <v>0</v>
      </c>
      <c r="F102" s="106" t="str">
        <f t="shared" si="12"/>
        <v>Veuillez compléter ce prix</v>
      </c>
      <c r="G102" s="107"/>
      <c r="H102" s="107"/>
    </row>
    <row r="103" spans="1:8" x14ac:dyDescent="0.25">
      <c r="A103" s="105"/>
      <c r="B103" s="10" t="s">
        <v>5</v>
      </c>
      <c r="C103" s="10">
        <v>8</v>
      </c>
      <c r="D103" s="7"/>
      <c r="E103" s="15">
        <f t="shared" si="11"/>
        <v>0</v>
      </c>
      <c r="F103" s="106" t="str">
        <f t="shared" ref="F103" si="13">IF(D103="","Veuillez compléter ce prix","")</f>
        <v>Veuillez compléter ce prix</v>
      </c>
      <c r="G103" s="107"/>
      <c r="H103" s="107"/>
    </row>
    <row r="104" spans="1:8" x14ac:dyDescent="0.25">
      <c r="A104" s="116" t="s">
        <v>102</v>
      </c>
      <c r="B104" s="117"/>
      <c r="C104" s="79">
        <f>SUBTOTAL(9,C98:C103)</f>
        <v>101.6</v>
      </c>
      <c r="D104" s="12">
        <f>SUBTOTAL(9,D100:D102)</f>
        <v>0</v>
      </c>
      <c r="E104" s="15"/>
      <c r="F104" s="106" t="str">
        <f t="shared" si="12"/>
        <v/>
      </c>
      <c r="G104" s="107"/>
      <c r="H104" s="107"/>
    </row>
    <row r="105" spans="1:8" x14ac:dyDescent="0.25">
      <c r="A105" s="104" t="s">
        <v>173</v>
      </c>
      <c r="B105" s="10" t="s">
        <v>2</v>
      </c>
      <c r="C105" s="10">
        <v>27</v>
      </c>
      <c r="D105" s="7"/>
      <c r="E105" s="15">
        <f t="shared" ref="E105:E108" si="14">+D105/C105</f>
        <v>0</v>
      </c>
      <c r="F105" s="106" t="str">
        <f t="shared" si="12"/>
        <v>Veuillez compléter ce prix</v>
      </c>
      <c r="G105" s="107"/>
      <c r="H105" s="107"/>
    </row>
    <row r="106" spans="1:8" x14ac:dyDescent="0.25">
      <c r="A106" s="104"/>
      <c r="B106" s="10" t="s">
        <v>1</v>
      </c>
      <c r="C106" s="10">
        <v>1.6</v>
      </c>
      <c r="D106" s="7"/>
      <c r="E106" s="15">
        <f t="shared" si="14"/>
        <v>0</v>
      </c>
      <c r="F106" s="106" t="str">
        <f t="shared" si="12"/>
        <v>Veuillez compléter ce prix</v>
      </c>
      <c r="G106" s="107"/>
      <c r="H106" s="107"/>
    </row>
    <row r="107" spans="1:8" x14ac:dyDescent="0.25">
      <c r="A107" s="104"/>
      <c r="B107" s="10" t="s">
        <v>3</v>
      </c>
      <c r="C107" s="10">
        <v>1</v>
      </c>
      <c r="D107" s="7"/>
      <c r="E107" s="15">
        <f t="shared" si="14"/>
        <v>0</v>
      </c>
      <c r="F107" s="2"/>
      <c r="G107" s="72"/>
      <c r="H107" s="72"/>
    </row>
    <row r="108" spans="1:8" x14ac:dyDescent="0.25">
      <c r="A108" s="104"/>
      <c r="B108" s="10" t="s">
        <v>5</v>
      </c>
      <c r="C108" s="10">
        <v>7</v>
      </c>
      <c r="D108" s="7"/>
      <c r="E108" s="15">
        <f t="shared" si="14"/>
        <v>0</v>
      </c>
      <c r="F108" s="106" t="str">
        <f t="shared" si="12"/>
        <v>Veuillez compléter ce prix</v>
      </c>
      <c r="G108" s="107"/>
      <c r="H108" s="107"/>
    </row>
    <row r="109" spans="1:8" x14ac:dyDescent="0.25">
      <c r="A109" s="116" t="s">
        <v>103</v>
      </c>
      <c r="B109" s="117"/>
      <c r="C109" s="79">
        <f>SUM(C105:C108)</f>
        <v>36.6</v>
      </c>
      <c r="D109" s="12">
        <f>SUM(D105:D108)</f>
        <v>0</v>
      </c>
      <c r="E109" s="15"/>
      <c r="F109" s="106" t="str">
        <f t="shared" si="12"/>
        <v/>
      </c>
      <c r="G109" s="107"/>
      <c r="H109" s="107"/>
    </row>
    <row r="110" spans="1:8" x14ac:dyDescent="0.25">
      <c r="A110" s="108" t="s">
        <v>73</v>
      </c>
      <c r="B110" s="10" t="s">
        <v>4</v>
      </c>
      <c r="C110" s="10">
        <v>24</v>
      </c>
      <c r="D110" s="12"/>
      <c r="E110" s="15">
        <f t="shared" ref="E110:E115" si="15">+D110/C110</f>
        <v>0</v>
      </c>
      <c r="F110" s="106" t="str">
        <f t="shared" ref="F110" si="16">IF(D110="","Veuillez compléter ce prix","")</f>
        <v>Veuillez compléter ce prix</v>
      </c>
      <c r="G110" s="107"/>
      <c r="H110" s="107"/>
    </row>
    <row r="111" spans="1:8" x14ac:dyDescent="0.25">
      <c r="A111" s="109"/>
      <c r="B111" s="10" t="s">
        <v>2</v>
      </c>
      <c r="C111" s="10">
        <v>106.7</v>
      </c>
      <c r="D111" s="7"/>
      <c r="E111" s="15">
        <f t="shared" si="15"/>
        <v>0</v>
      </c>
      <c r="F111" s="106" t="str">
        <f t="shared" si="12"/>
        <v>Veuillez compléter ce prix</v>
      </c>
      <c r="G111" s="107"/>
      <c r="H111" s="107"/>
    </row>
    <row r="112" spans="1:8" x14ac:dyDescent="0.25">
      <c r="A112" s="109"/>
      <c r="B112" s="10" t="s">
        <v>7</v>
      </c>
      <c r="C112" s="10">
        <v>30</v>
      </c>
      <c r="D112" s="7"/>
      <c r="E112" s="15">
        <f t="shared" si="15"/>
        <v>0</v>
      </c>
      <c r="F112" s="106" t="str">
        <f t="shared" si="12"/>
        <v>Veuillez compléter ce prix</v>
      </c>
      <c r="G112" s="107"/>
      <c r="H112" s="107"/>
    </row>
    <row r="113" spans="1:8" x14ac:dyDescent="0.25">
      <c r="A113" s="109"/>
      <c r="B113" s="10" t="s">
        <v>1</v>
      </c>
      <c r="C113" s="10">
        <v>82.9</v>
      </c>
      <c r="D113" s="7"/>
      <c r="E113" s="15">
        <f t="shared" si="15"/>
        <v>0</v>
      </c>
      <c r="F113" s="106" t="str">
        <f t="shared" si="12"/>
        <v>Veuillez compléter ce prix</v>
      </c>
      <c r="G113" s="107"/>
      <c r="H113" s="107"/>
    </row>
    <row r="114" spans="1:8" x14ac:dyDescent="0.25">
      <c r="A114" s="109"/>
      <c r="B114" s="10" t="s">
        <v>3</v>
      </c>
      <c r="C114" s="10">
        <v>15.2</v>
      </c>
      <c r="D114" s="7"/>
      <c r="E114" s="15">
        <f t="shared" si="15"/>
        <v>0</v>
      </c>
      <c r="F114" s="106" t="str">
        <f t="shared" si="12"/>
        <v>Veuillez compléter ce prix</v>
      </c>
      <c r="G114" s="107"/>
      <c r="H114" s="107"/>
    </row>
    <row r="115" spans="1:8" x14ac:dyDescent="0.25">
      <c r="A115" s="110"/>
      <c r="B115" s="10" t="s">
        <v>5</v>
      </c>
      <c r="C115" s="10">
        <v>56</v>
      </c>
      <c r="D115" s="7"/>
      <c r="E115" s="15">
        <f t="shared" si="15"/>
        <v>0</v>
      </c>
      <c r="F115" s="106" t="str">
        <f t="shared" si="12"/>
        <v>Veuillez compléter ce prix</v>
      </c>
      <c r="G115" s="107"/>
      <c r="H115" s="107"/>
    </row>
    <row r="116" spans="1:8" x14ac:dyDescent="0.25">
      <c r="A116" s="118" t="s">
        <v>104</v>
      </c>
      <c r="B116" s="119"/>
      <c r="C116" s="11">
        <f>SUM(C110:C115)</f>
        <v>314.8</v>
      </c>
      <c r="D116" s="12">
        <f>SUM(D111:D115)</f>
        <v>0</v>
      </c>
      <c r="E116" s="15"/>
    </row>
    <row r="117" spans="1:8" ht="15.75" thickBot="1" x14ac:dyDescent="0.3">
      <c r="A117" s="122" t="s">
        <v>13</v>
      </c>
      <c r="B117" s="123"/>
      <c r="C117" s="9">
        <f>SUM(C116,C109,C104)</f>
        <v>453</v>
      </c>
      <c r="D117" s="13">
        <f>SUM(D116,D104,D109)</f>
        <v>0</v>
      </c>
      <c r="E117" s="14"/>
    </row>
    <row r="118" spans="1:8" ht="15.75" thickTop="1" x14ac:dyDescent="0.25"/>
    <row r="119" spans="1:8" x14ac:dyDescent="0.25">
      <c r="A119" s="99" t="s">
        <v>142</v>
      </c>
      <c r="B119" s="99"/>
      <c r="C119" s="99"/>
      <c r="D119" s="99"/>
    </row>
  </sheetData>
  <mergeCells count="145">
    <mergeCell ref="F24:H24"/>
    <mergeCell ref="A25:B25"/>
    <mergeCell ref="F25:H25"/>
    <mergeCell ref="A14:A16"/>
    <mergeCell ref="A1:E1"/>
    <mergeCell ref="A96:E96"/>
    <mergeCell ref="A104:B104"/>
    <mergeCell ref="A105:A108"/>
    <mergeCell ref="A7:E7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A2:E2"/>
    <mergeCell ref="A3:E3"/>
    <mergeCell ref="A5:E5"/>
    <mergeCell ref="F38:H38"/>
    <mergeCell ref="F40:H40"/>
    <mergeCell ref="A86:A91"/>
    <mergeCell ref="A92:B92"/>
    <mergeCell ref="A36:A40"/>
    <mergeCell ref="A42:A43"/>
    <mergeCell ref="A26:A28"/>
    <mergeCell ref="A45:A48"/>
    <mergeCell ref="F9:H9"/>
    <mergeCell ref="A10:B10"/>
    <mergeCell ref="A12:E12"/>
    <mergeCell ref="A17:B17"/>
    <mergeCell ref="A23:B23"/>
    <mergeCell ref="A18:A22"/>
    <mergeCell ref="A82:A84"/>
    <mergeCell ref="A85:B85"/>
    <mergeCell ref="A71:B71"/>
    <mergeCell ref="A72:A75"/>
    <mergeCell ref="A44:B44"/>
    <mergeCell ref="A49:B49"/>
    <mergeCell ref="A50:A53"/>
    <mergeCell ref="A54:B54"/>
    <mergeCell ref="A55:A57"/>
    <mergeCell ref="A76:B76"/>
    <mergeCell ref="A77:A80"/>
    <mergeCell ref="A81:B81"/>
    <mergeCell ref="F42:H42"/>
    <mergeCell ref="F43:H43"/>
    <mergeCell ref="F44:H44"/>
    <mergeCell ref="F46:H46"/>
    <mergeCell ref="F57:H57"/>
    <mergeCell ref="A116:B116"/>
    <mergeCell ref="A117:B117"/>
    <mergeCell ref="F28:H28"/>
    <mergeCell ref="F29:H29"/>
    <mergeCell ref="F30:H30"/>
    <mergeCell ref="F31:H31"/>
    <mergeCell ref="F32:H32"/>
    <mergeCell ref="A109:B109"/>
    <mergeCell ref="A93:B93"/>
    <mergeCell ref="F47:H47"/>
    <mergeCell ref="F45:H45"/>
    <mergeCell ref="F39:H39"/>
    <mergeCell ref="F51:H51"/>
    <mergeCell ref="F61:H61"/>
    <mergeCell ref="F62:H62"/>
    <mergeCell ref="F63:H63"/>
    <mergeCell ref="F64:H64"/>
    <mergeCell ref="F65:H65"/>
    <mergeCell ref="F58:H58"/>
    <mergeCell ref="F59:H59"/>
    <mergeCell ref="F23:H23"/>
    <mergeCell ref="F26:H26"/>
    <mergeCell ref="F27:H27"/>
    <mergeCell ref="F36:H36"/>
    <mergeCell ref="F37:H37"/>
    <mergeCell ref="A30:A34"/>
    <mergeCell ref="A62:B62"/>
    <mergeCell ref="A66:B66"/>
    <mergeCell ref="A67:A70"/>
    <mergeCell ref="A58:B58"/>
    <mergeCell ref="A59:A61"/>
    <mergeCell ref="A63:A65"/>
    <mergeCell ref="A29:B29"/>
    <mergeCell ref="A35:B35"/>
    <mergeCell ref="A41:B41"/>
    <mergeCell ref="F41:H41"/>
    <mergeCell ref="F33:H33"/>
    <mergeCell ref="F34:H34"/>
    <mergeCell ref="F35:H35"/>
    <mergeCell ref="F48:H48"/>
    <mergeCell ref="F49:H49"/>
    <mergeCell ref="F50:H50"/>
    <mergeCell ref="F52:H52"/>
    <mergeCell ref="F53:H53"/>
    <mergeCell ref="F54:H54"/>
    <mergeCell ref="F55:H55"/>
    <mergeCell ref="F56:H56"/>
    <mergeCell ref="F60:H60"/>
    <mergeCell ref="F70:H70"/>
    <mergeCell ref="F71:H71"/>
    <mergeCell ref="F72:H72"/>
    <mergeCell ref="F73:H73"/>
    <mergeCell ref="F74:H74"/>
    <mergeCell ref="F66:H66"/>
    <mergeCell ref="F67:H67"/>
    <mergeCell ref="F68:H68"/>
    <mergeCell ref="F69:H69"/>
    <mergeCell ref="F90:H90"/>
    <mergeCell ref="F91:H91"/>
    <mergeCell ref="F98:H98"/>
    <mergeCell ref="F99:H99"/>
    <mergeCell ref="F86:H86"/>
    <mergeCell ref="F87:H87"/>
    <mergeCell ref="F88:H88"/>
    <mergeCell ref="F75:H75"/>
    <mergeCell ref="F76:H76"/>
    <mergeCell ref="F80:H80"/>
    <mergeCell ref="F81:H81"/>
    <mergeCell ref="F82:H82"/>
    <mergeCell ref="F83:H83"/>
    <mergeCell ref="F84:H84"/>
    <mergeCell ref="F85:H85"/>
    <mergeCell ref="F89:H89"/>
    <mergeCell ref="F77:H77"/>
    <mergeCell ref="F78:H78"/>
    <mergeCell ref="F79:H79"/>
    <mergeCell ref="A98:A103"/>
    <mergeCell ref="F103:H103"/>
    <mergeCell ref="A110:A115"/>
    <mergeCell ref="F111:H111"/>
    <mergeCell ref="F112:H112"/>
    <mergeCell ref="F113:H113"/>
    <mergeCell ref="F114:H114"/>
    <mergeCell ref="F115:H115"/>
    <mergeCell ref="F105:H105"/>
    <mergeCell ref="F106:H106"/>
    <mergeCell ref="F108:H108"/>
    <mergeCell ref="F109:H109"/>
    <mergeCell ref="F100:H100"/>
    <mergeCell ref="F101:H101"/>
    <mergeCell ref="F102:H102"/>
    <mergeCell ref="F104:H104"/>
    <mergeCell ref="F110:H110"/>
  </mergeCells>
  <conditionalFormatting sqref="D59:D61">
    <cfRule type="cellIs" dxfId="28" priority="4" operator="equal">
      <formula>D1048552="&lt;&gt;"</formula>
    </cfRule>
  </conditionalFormatting>
  <conditionalFormatting sqref="D98:D100 D105:D107">
    <cfRule type="cellIs" dxfId="27" priority="3" operator="equal">
      <formula>D83="&lt;&gt;"</formula>
    </cfRule>
  </conditionalFormatting>
  <conditionalFormatting sqref="D26:D28 D30:D33">
    <cfRule type="cellIs" dxfId="26" priority="5" operator="equal">
      <formula>D1048517="&lt;&gt;"</formula>
    </cfRule>
  </conditionalFormatting>
  <conditionalFormatting sqref="D90:D91">
    <cfRule type="cellIs" dxfId="25" priority="10" operator="equal">
      <formula>D13="&lt;&gt;"</formula>
    </cfRule>
  </conditionalFormatting>
  <conditionalFormatting sqref="D42:D43 D55:D57 D46:D48 D34 D40 D50:D53">
    <cfRule type="cellIs" dxfId="24" priority="13" operator="equal">
      <formula>D1048526="&lt;&gt;"</formula>
    </cfRule>
  </conditionalFormatting>
  <conditionalFormatting sqref="D14:D16 D18:D19">
    <cfRule type="cellIs" dxfId="23" priority="14" operator="equal">
      <formula>D1048504="&lt;&gt;"</formula>
    </cfRule>
  </conditionalFormatting>
  <conditionalFormatting sqref="D63:D64">
    <cfRule type="cellIs" dxfId="22" priority="17" operator="equal">
      <formula>D1048556="&lt;&gt;"</formula>
    </cfRule>
  </conditionalFormatting>
  <conditionalFormatting sqref="D82:D84">
    <cfRule type="cellIs" dxfId="21" priority="19" operator="equal">
      <formula>D1="&lt;&gt;"</formula>
    </cfRule>
  </conditionalFormatting>
  <conditionalFormatting sqref="D9">
    <cfRule type="cellIs" dxfId="20" priority="20" operator="equal">
      <formula>D1048495="&lt;&gt;"</formula>
    </cfRule>
  </conditionalFormatting>
  <conditionalFormatting sqref="D77:D80">
    <cfRule type="cellIs" dxfId="19" priority="21" operator="equal">
      <formula>D1="&lt;&gt;"</formula>
    </cfRule>
  </conditionalFormatting>
  <conditionalFormatting sqref="D20:D22">
    <cfRule type="cellIs" dxfId="18" priority="25" operator="equal">
      <formula>D1048511="&lt;&gt;"</formula>
    </cfRule>
  </conditionalFormatting>
  <conditionalFormatting sqref="D36:D39">
    <cfRule type="cellIs" dxfId="17" priority="32" operator="equal">
      <formula>D1048529="&lt;&gt;"</formula>
    </cfRule>
  </conditionalFormatting>
  <conditionalFormatting sqref="D67:D70 D65">
    <cfRule type="cellIs" dxfId="16" priority="44" operator="equal">
      <formula>D1048559="&lt;&gt;"</formula>
    </cfRule>
  </conditionalFormatting>
  <conditionalFormatting sqref="D72:D75">
    <cfRule type="cellIs" dxfId="15" priority="45" operator="equal">
      <formula>D1048566="&lt;&gt;"</formula>
    </cfRule>
  </conditionalFormatting>
  <conditionalFormatting sqref="D101:D103">
    <cfRule type="cellIs" dxfId="14" priority="58" operator="equal">
      <formula>D87="&lt;&gt;"</formula>
    </cfRule>
  </conditionalFormatting>
  <conditionalFormatting sqref="D108">
    <cfRule type="cellIs" dxfId="13" priority="59" operator="equal">
      <formula>D92="&lt;&gt;"</formula>
    </cfRule>
  </conditionalFormatting>
  <conditionalFormatting sqref="D111:D115">
    <cfRule type="cellIs" dxfId="12" priority="70" operator="equal">
      <formula>D94="&lt;&gt;"</formula>
    </cfRule>
  </conditionalFormatting>
  <conditionalFormatting sqref="D86:D88">
    <cfRule type="cellIs" dxfId="11" priority="73" operator="equal">
      <formula>D1="&lt;&gt;"</formula>
    </cfRule>
  </conditionalFormatting>
  <conditionalFormatting sqref="D89">
    <cfRule type="cellIs" dxfId="10" priority="75" operator="equal">
      <formula>D5="&lt;&gt;"</formula>
    </cfRule>
  </conditionalFormatting>
  <conditionalFormatting sqref="D24">
    <cfRule type="cellIs" dxfId="9" priority="1" operator="equal">
      <formula>D1048513="&lt;&gt;"</formula>
    </cfRule>
  </conditionalFormatting>
  <pageMargins left="0.7" right="0.7" top="0.75" bottom="0.75" header="0.3" footer="0.3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A15" sqref="A15"/>
    </sheetView>
  </sheetViews>
  <sheetFormatPr baseColWidth="10" defaultRowHeight="15" x14ac:dyDescent="0.25"/>
  <cols>
    <col min="1" max="1" width="17.28515625" customWidth="1"/>
    <col min="3" max="3" width="27.7109375" customWidth="1"/>
    <col min="7" max="7" width="32.28515625" customWidth="1"/>
  </cols>
  <sheetData>
    <row r="1" spans="1:8" s="3" customFormat="1" ht="39" customHeight="1" x14ac:dyDescent="0.25">
      <c r="A1" s="135" t="s">
        <v>156</v>
      </c>
      <c r="B1" s="135"/>
      <c r="C1" s="135"/>
      <c r="D1" s="135"/>
      <c r="E1" s="135"/>
      <c r="F1" s="135"/>
      <c r="G1" s="135"/>
    </row>
    <row r="2" spans="1:8" ht="18.75" x14ac:dyDescent="0.3">
      <c r="A2" s="88"/>
      <c r="B2" s="88"/>
      <c r="C2" s="88"/>
      <c r="D2" s="88"/>
      <c r="E2" s="88"/>
      <c r="F2" s="88"/>
      <c r="G2" s="88"/>
    </row>
    <row r="3" spans="1:8" s="3" customFormat="1" ht="58.9" customHeight="1" x14ac:dyDescent="0.25">
      <c r="A3" s="151" t="s">
        <v>157</v>
      </c>
      <c r="B3" s="151"/>
      <c r="C3" s="151"/>
      <c r="D3" s="151"/>
      <c r="E3" s="151"/>
      <c r="F3" s="151"/>
      <c r="G3" s="151"/>
    </row>
    <row r="4" spans="1:8" ht="15.75" x14ac:dyDescent="0.25">
      <c r="A4" s="39"/>
      <c r="B4" s="39"/>
      <c r="C4" s="39"/>
      <c r="D4" s="39"/>
      <c r="E4" s="39"/>
      <c r="F4" s="39"/>
      <c r="G4" s="39"/>
    </row>
    <row r="5" spans="1:8" ht="52.15" customHeight="1" x14ac:dyDescent="0.25">
      <c r="A5" s="152" t="s">
        <v>174</v>
      </c>
      <c r="B5" s="152"/>
      <c r="C5" s="152"/>
      <c r="D5" s="152"/>
      <c r="E5" s="152"/>
      <c r="F5" s="152"/>
      <c r="G5" s="152"/>
    </row>
    <row r="6" spans="1:8" ht="15.75" x14ac:dyDescent="0.25">
      <c r="A6" s="89"/>
      <c r="B6" s="89"/>
      <c r="C6" s="90"/>
      <c r="D6" s="89"/>
      <c r="E6" s="89"/>
      <c r="F6" s="89"/>
      <c r="G6" s="89"/>
    </row>
    <row r="7" spans="1:8" ht="15.75" x14ac:dyDescent="0.25">
      <c r="A7" s="153" t="s">
        <v>158</v>
      </c>
      <c r="B7" s="153"/>
      <c r="C7" s="153"/>
      <c r="D7" s="153" t="s">
        <v>159</v>
      </c>
      <c r="E7" s="153"/>
      <c r="F7" s="153"/>
      <c r="G7" s="91" t="s">
        <v>160</v>
      </c>
    </row>
    <row r="8" spans="1:8" ht="36" customHeight="1" x14ac:dyDescent="0.25">
      <c r="A8" s="147" t="s">
        <v>161</v>
      </c>
      <c r="B8" s="147"/>
      <c r="C8" s="147"/>
      <c r="D8" s="148"/>
      <c r="E8" s="148"/>
      <c r="F8" s="148"/>
      <c r="G8" s="92">
        <f>SUM(D8*1.2)</f>
        <v>0</v>
      </c>
      <c r="H8" s="36" t="str">
        <f>IF(D8="","Veuillez remplir ce champ","")</f>
        <v>Veuillez remplir ce champ</v>
      </c>
    </row>
    <row r="9" spans="1:8" ht="15.75" x14ac:dyDescent="0.25">
      <c r="A9" s="147" t="s">
        <v>162</v>
      </c>
      <c r="B9" s="147"/>
      <c r="C9" s="147"/>
      <c r="D9" s="148"/>
      <c r="E9" s="148"/>
      <c r="F9" s="148"/>
      <c r="G9" s="92">
        <f t="shared" ref="G9:G10" si="0">SUM(D9*1.2)</f>
        <v>0</v>
      </c>
      <c r="H9" s="36" t="str">
        <f t="shared" ref="H9:H10" si="1">IF(D9="","Veuillez remplir ce champ","")</f>
        <v>Veuillez remplir ce champ</v>
      </c>
    </row>
    <row r="10" spans="1:8" ht="15.75" x14ac:dyDescent="0.25">
      <c r="A10" s="147" t="s">
        <v>163</v>
      </c>
      <c r="B10" s="147"/>
      <c r="C10" s="147"/>
      <c r="D10" s="148"/>
      <c r="E10" s="148"/>
      <c r="F10" s="148"/>
      <c r="G10" s="92">
        <f t="shared" si="0"/>
        <v>0</v>
      </c>
      <c r="H10" s="36" t="str">
        <f t="shared" si="1"/>
        <v>Veuillez remplir ce champ</v>
      </c>
    </row>
    <row r="11" spans="1:8" ht="15.75" x14ac:dyDescent="0.25">
      <c r="A11" s="147" t="s">
        <v>164</v>
      </c>
      <c r="B11" s="147"/>
      <c r="C11" s="147"/>
      <c r="D11" s="149">
        <f>SUM(D8)*10 +D9+D10</f>
        <v>0</v>
      </c>
      <c r="E11" s="150"/>
      <c r="F11" s="150"/>
      <c r="G11" s="92">
        <f>SUM(D11)*1.2</f>
        <v>0</v>
      </c>
    </row>
    <row r="12" spans="1:8" ht="15.75" x14ac:dyDescent="0.25">
      <c r="A12" s="93"/>
      <c r="B12" s="93"/>
      <c r="C12" s="93"/>
      <c r="D12" s="94"/>
      <c r="E12" s="94"/>
      <c r="F12" s="94"/>
      <c r="G12" s="95"/>
    </row>
    <row r="13" spans="1:8" ht="30" x14ac:dyDescent="0.25">
      <c r="A13" s="96" t="s">
        <v>165</v>
      </c>
      <c r="B13" s="97"/>
      <c r="C13" s="98" t="str">
        <f>IF(B13="","Veuillez remplir ce champ","")</f>
        <v>Veuillez remplir ce champ</v>
      </c>
      <c r="D13" s="94"/>
      <c r="E13" s="94"/>
      <c r="F13" s="94"/>
      <c r="G13" s="95"/>
    </row>
    <row r="14" spans="1:8" ht="15.75" x14ac:dyDescent="0.25">
      <c r="A14" s="39"/>
      <c r="B14" s="39"/>
      <c r="C14" s="39"/>
      <c r="D14" s="39"/>
      <c r="E14" s="39"/>
      <c r="F14" s="39"/>
      <c r="G14" s="39"/>
    </row>
    <row r="15" spans="1:8" ht="18.75" x14ac:dyDescent="0.3">
      <c r="A15" s="103" t="s">
        <v>175</v>
      </c>
    </row>
  </sheetData>
  <mergeCells count="13">
    <mergeCell ref="A8:C8"/>
    <mergeCell ref="D8:F8"/>
    <mergeCell ref="A1:G1"/>
    <mergeCell ref="A3:G3"/>
    <mergeCell ref="A5:G5"/>
    <mergeCell ref="A7:C7"/>
    <mergeCell ref="D7:F7"/>
    <mergeCell ref="A9:C9"/>
    <mergeCell ref="D9:F9"/>
    <mergeCell ref="A10:C10"/>
    <mergeCell ref="D10:F10"/>
    <mergeCell ref="A11:C11"/>
    <mergeCell ref="D11:F11"/>
  </mergeCells>
  <conditionalFormatting sqref="D10:F10 B13">
    <cfRule type="cellIs" dxfId="8" priority="2" operator="equal">
      <formula>D5="&lt;&gt;"</formula>
    </cfRule>
  </conditionalFormatting>
  <conditionalFormatting sqref="D8:F10 B13">
    <cfRule type="cellIs" dxfId="7" priority="1" operator="equal">
      <formula>D3="&lt;&gt;"</formula>
    </cfRule>
  </conditionalFormatting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opLeftCell="A7" workbookViewId="0">
      <selection activeCell="A21" sqref="A21"/>
    </sheetView>
  </sheetViews>
  <sheetFormatPr baseColWidth="10" defaultColWidth="11" defaultRowHeight="15" x14ac:dyDescent="0.25"/>
  <cols>
    <col min="1" max="1" width="99.28515625" style="3" bestFit="1" customWidth="1"/>
    <col min="2" max="2" width="20.42578125" style="3" bestFit="1" customWidth="1"/>
    <col min="3" max="3" width="20.42578125" style="16" bestFit="1" customWidth="1"/>
    <col min="4" max="4" width="3.140625" style="3" customWidth="1"/>
    <col min="5" max="5" width="14.5703125" style="3" customWidth="1"/>
    <col min="6" max="16384" width="11" style="3"/>
  </cols>
  <sheetData>
    <row r="1" spans="1:7" ht="60" customHeight="1" x14ac:dyDescent="0.25">
      <c r="A1" s="135" t="s">
        <v>119</v>
      </c>
      <c r="B1" s="135"/>
      <c r="C1" s="135"/>
      <c r="D1" s="35"/>
      <c r="E1" s="35"/>
    </row>
    <row r="3" spans="1:7" ht="58.9" customHeight="1" x14ac:dyDescent="0.25">
      <c r="A3" s="151" t="s">
        <v>166</v>
      </c>
      <c r="B3" s="151"/>
      <c r="C3" s="151"/>
    </row>
    <row r="4" spans="1:7" ht="15.75" customHeight="1" x14ac:dyDescent="0.25"/>
    <row r="5" spans="1:7" ht="28.5" customHeight="1" x14ac:dyDescent="0.25">
      <c r="A5" s="21" t="s">
        <v>16</v>
      </c>
      <c r="B5" s="21" t="s">
        <v>17</v>
      </c>
      <c r="C5" s="21" t="s">
        <v>74</v>
      </c>
      <c r="E5" s="17" t="s">
        <v>18</v>
      </c>
      <c r="F5" s="18"/>
      <c r="G5" s="37" t="str">
        <f>IF(F5="","Veuillez compléter cette case","")</f>
        <v>Veuillez compléter cette case</v>
      </c>
    </row>
    <row r="6" spans="1:7" ht="15.75" x14ac:dyDescent="0.25">
      <c r="A6" s="31" t="s">
        <v>167</v>
      </c>
      <c r="B6" s="19" t="s">
        <v>19</v>
      </c>
      <c r="C6" s="19"/>
      <c r="D6" s="154" t="str">
        <f>IF(C6="","Veuillez compléter ce prix","")</f>
        <v>Veuillez compléter ce prix</v>
      </c>
      <c r="E6" s="107"/>
      <c r="F6" s="107"/>
    </row>
    <row r="7" spans="1:7" ht="15.75" x14ac:dyDescent="0.25">
      <c r="A7" s="31" t="s">
        <v>28</v>
      </c>
      <c r="B7" s="19" t="s">
        <v>19</v>
      </c>
      <c r="C7" s="19"/>
      <c r="D7" s="154" t="str">
        <f t="shared" ref="D7:D51" si="0">IF(C7="","Veuillez compléter ce prix","")</f>
        <v>Veuillez compléter ce prix</v>
      </c>
      <c r="E7" s="107"/>
      <c r="F7" s="107"/>
    </row>
    <row r="8" spans="1:7" ht="15.75" x14ac:dyDescent="0.25">
      <c r="A8" s="31" t="s">
        <v>21</v>
      </c>
      <c r="B8" s="19" t="s">
        <v>19</v>
      </c>
      <c r="C8" s="19"/>
      <c r="D8" s="154" t="str">
        <f t="shared" si="0"/>
        <v>Veuillez compléter ce prix</v>
      </c>
      <c r="E8" s="107"/>
      <c r="F8" s="107"/>
    </row>
    <row r="9" spans="1:7" ht="18.75" customHeight="1" x14ac:dyDescent="0.25">
      <c r="A9" s="31" t="s">
        <v>130</v>
      </c>
      <c r="B9" s="19" t="s">
        <v>19</v>
      </c>
      <c r="C9" s="19"/>
      <c r="D9" s="154" t="str">
        <f t="shared" si="0"/>
        <v>Veuillez compléter ce prix</v>
      </c>
      <c r="E9" s="107"/>
      <c r="F9" s="107"/>
    </row>
    <row r="10" spans="1:7" ht="15.75" x14ac:dyDescent="0.25">
      <c r="A10" s="31" t="s">
        <v>75</v>
      </c>
      <c r="B10" s="19" t="s">
        <v>19</v>
      </c>
      <c r="C10" s="19"/>
      <c r="D10" s="154" t="str">
        <f t="shared" si="0"/>
        <v>Veuillez compléter ce prix</v>
      </c>
      <c r="E10" s="107"/>
      <c r="F10" s="107"/>
    </row>
    <row r="11" spans="1:7" ht="19.5" customHeight="1" x14ac:dyDescent="0.25">
      <c r="A11" s="31" t="s">
        <v>34</v>
      </c>
      <c r="B11" s="19" t="s">
        <v>19</v>
      </c>
      <c r="C11" s="19"/>
      <c r="D11" s="154" t="str">
        <f t="shared" si="0"/>
        <v>Veuillez compléter ce prix</v>
      </c>
      <c r="E11" s="107"/>
      <c r="F11" s="107"/>
    </row>
    <row r="12" spans="1:7" s="20" customFormat="1" ht="18.75" customHeight="1" x14ac:dyDescent="0.25">
      <c r="A12" s="31" t="s">
        <v>20</v>
      </c>
      <c r="B12" s="19" t="s">
        <v>19</v>
      </c>
      <c r="C12" s="19"/>
      <c r="D12" s="154" t="str">
        <f t="shared" si="0"/>
        <v>Veuillez compléter ce prix</v>
      </c>
      <c r="E12" s="107"/>
      <c r="F12" s="107"/>
    </row>
    <row r="13" spans="1:7" ht="18.75" customHeight="1" x14ac:dyDescent="0.25">
      <c r="A13" s="31" t="s">
        <v>29</v>
      </c>
      <c r="B13" s="19" t="s">
        <v>19</v>
      </c>
      <c r="C13" s="19"/>
      <c r="D13" s="154" t="str">
        <f t="shared" si="0"/>
        <v>Veuillez compléter ce prix</v>
      </c>
      <c r="E13" s="107"/>
      <c r="F13" s="107"/>
    </row>
    <row r="14" spans="1:7" ht="15.75" x14ac:dyDescent="0.25">
      <c r="A14" s="31" t="s">
        <v>131</v>
      </c>
      <c r="B14" s="19" t="s">
        <v>19</v>
      </c>
      <c r="C14" s="19"/>
      <c r="D14" s="154" t="str">
        <f t="shared" si="0"/>
        <v>Veuillez compléter ce prix</v>
      </c>
      <c r="E14" s="107"/>
      <c r="F14" s="107"/>
    </row>
    <row r="15" spans="1:7" ht="15.75" x14ac:dyDescent="0.25">
      <c r="A15" s="31" t="s">
        <v>76</v>
      </c>
      <c r="B15" s="19" t="s">
        <v>19</v>
      </c>
      <c r="C15" s="19"/>
      <c r="D15" s="154" t="str">
        <f t="shared" si="0"/>
        <v>Veuillez compléter ce prix</v>
      </c>
      <c r="E15" s="107"/>
      <c r="F15" s="107"/>
    </row>
    <row r="16" spans="1:7" ht="15.75" x14ac:dyDescent="0.25">
      <c r="A16" s="31" t="s">
        <v>32</v>
      </c>
      <c r="B16" s="32" t="s">
        <v>27</v>
      </c>
      <c r="C16" s="32"/>
      <c r="D16" s="154" t="str">
        <f t="shared" si="0"/>
        <v>Veuillez compléter ce prix</v>
      </c>
      <c r="E16" s="107"/>
      <c r="F16" s="107"/>
    </row>
    <row r="17" spans="1:6" ht="31.5" x14ac:dyDescent="0.25">
      <c r="A17" s="70" t="s">
        <v>23</v>
      </c>
      <c r="B17" s="71" t="s">
        <v>24</v>
      </c>
      <c r="C17" s="71"/>
      <c r="D17" s="156" t="str">
        <f t="shared" si="0"/>
        <v>Veuillez compléter ce prix</v>
      </c>
      <c r="E17" s="157"/>
      <c r="F17" s="157"/>
    </row>
    <row r="18" spans="1:6" ht="15.75" x14ac:dyDescent="0.25">
      <c r="A18" s="31" t="s">
        <v>33</v>
      </c>
      <c r="B18" s="32" t="s">
        <v>27</v>
      </c>
      <c r="C18" s="32"/>
      <c r="D18" s="154" t="str">
        <f t="shared" si="0"/>
        <v>Veuillez compléter ce prix</v>
      </c>
      <c r="E18" s="107"/>
      <c r="F18" s="107"/>
    </row>
    <row r="19" spans="1:6" ht="15.75" x14ac:dyDescent="0.25">
      <c r="A19" s="31" t="s">
        <v>26</v>
      </c>
      <c r="B19" s="32" t="s">
        <v>27</v>
      </c>
      <c r="C19" s="32"/>
      <c r="D19" s="154" t="str">
        <f t="shared" si="0"/>
        <v>Veuillez compléter ce prix</v>
      </c>
      <c r="E19" s="107"/>
      <c r="F19" s="107"/>
    </row>
    <row r="20" spans="1:6" ht="15.75" x14ac:dyDescent="0.25">
      <c r="A20" s="31" t="s">
        <v>132</v>
      </c>
      <c r="B20" s="32" t="s">
        <v>27</v>
      </c>
      <c r="C20" s="32"/>
      <c r="D20" s="154" t="str">
        <f t="shared" si="0"/>
        <v>Veuillez compléter ce prix</v>
      </c>
      <c r="E20" s="107"/>
      <c r="F20" s="107"/>
    </row>
    <row r="21" spans="1:6" ht="15.75" x14ac:dyDescent="0.25">
      <c r="A21" s="31" t="s">
        <v>30</v>
      </c>
      <c r="B21" s="32" t="s">
        <v>24</v>
      </c>
      <c r="C21" s="32"/>
      <c r="D21" s="154" t="str">
        <f t="shared" si="0"/>
        <v>Veuillez compléter ce prix</v>
      </c>
      <c r="E21" s="107"/>
      <c r="F21" s="107"/>
    </row>
    <row r="22" spans="1:6" ht="15.75" x14ac:dyDescent="0.25">
      <c r="A22" s="31" t="s">
        <v>124</v>
      </c>
      <c r="B22" s="32" t="s">
        <v>24</v>
      </c>
      <c r="C22" s="32"/>
      <c r="D22" s="154" t="str">
        <f t="shared" si="0"/>
        <v>Veuillez compléter ce prix</v>
      </c>
      <c r="E22" s="107"/>
      <c r="F22" s="107"/>
    </row>
    <row r="23" spans="1:6" ht="15.75" x14ac:dyDescent="0.25">
      <c r="A23" s="81" t="s">
        <v>139</v>
      </c>
      <c r="B23" s="82" t="s">
        <v>19</v>
      </c>
      <c r="C23" s="32"/>
      <c r="D23" s="154" t="str">
        <f t="shared" si="0"/>
        <v>Veuillez compléter ce prix</v>
      </c>
      <c r="E23" s="107"/>
      <c r="F23" s="107"/>
    </row>
    <row r="24" spans="1:6" ht="15.75" x14ac:dyDescent="0.25">
      <c r="A24" s="81" t="s">
        <v>137</v>
      </c>
      <c r="B24" s="82" t="s">
        <v>27</v>
      </c>
      <c r="C24" s="32"/>
      <c r="D24" s="154" t="str">
        <f t="shared" si="0"/>
        <v>Veuillez compléter ce prix</v>
      </c>
      <c r="E24" s="107"/>
      <c r="F24" s="107"/>
    </row>
    <row r="25" spans="1:6" ht="15.75" x14ac:dyDescent="0.25">
      <c r="A25" s="81" t="s">
        <v>138</v>
      </c>
      <c r="B25" s="82" t="s">
        <v>27</v>
      </c>
      <c r="C25" s="32"/>
      <c r="D25" s="154" t="str">
        <f t="shared" si="0"/>
        <v>Veuillez compléter ce prix</v>
      </c>
      <c r="E25" s="107"/>
      <c r="F25" s="107"/>
    </row>
    <row r="26" spans="1:6" ht="15.75" x14ac:dyDescent="0.25">
      <c r="A26" s="31" t="s">
        <v>22</v>
      </c>
      <c r="B26" s="32" t="s">
        <v>19</v>
      </c>
      <c r="C26" s="32"/>
      <c r="D26" s="154" t="str">
        <f t="shared" si="0"/>
        <v>Veuillez compléter ce prix</v>
      </c>
      <c r="E26" s="107"/>
      <c r="F26" s="107"/>
    </row>
    <row r="27" spans="1:6" ht="15.75" x14ac:dyDescent="0.25">
      <c r="A27" s="31" t="s">
        <v>25</v>
      </c>
      <c r="B27" s="32" t="s">
        <v>19</v>
      </c>
      <c r="C27" s="32"/>
      <c r="D27" s="154" t="str">
        <f t="shared" si="0"/>
        <v>Veuillez compléter ce prix</v>
      </c>
      <c r="E27" s="107"/>
      <c r="F27" s="107"/>
    </row>
    <row r="28" spans="1:6" ht="15.75" x14ac:dyDescent="0.25">
      <c r="A28" s="31" t="s">
        <v>133</v>
      </c>
      <c r="B28" s="32" t="s">
        <v>24</v>
      </c>
      <c r="C28" s="32"/>
      <c r="D28" s="154" t="str">
        <f t="shared" si="0"/>
        <v>Veuillez compléter ce prix</v>
      </c>
      <c r="E28" s="107"/>
      <c r="F28" s="107"/>
    </row>
    <row r="29" spans="1:6" ht="15.75" x14ac:dyDescent="0.25">
      <c r="A29" s="31" t="s">
        <v>134</v>
      </c>
      <c r="B29" s="32" t="s">
        <v>27</v>
      </c>
      <c r="C29" s="32"/>
      <c r="D29" s="154" t="str">
        <f t="shared" si="0"/>
        <v>Veuillez compléter ce prix</v>
      </c>
      <c r="E29" s="107"/>
      <c r="F29" s="107"/>
    </row>
    <row r="30" spans="1:6" ht="15.75" x14ac:dyDescent="0.25">
      <c r="A30" s="31" t="s">
        <v>41</v>
      </c>
      <c r="B30" s="32" t="s">
        <v>19</v>
      </c>
      <c r="C30" s="32"/>
      <c r="D30" s="154" t="str">
        <f t="shared" si="0"/>
        <v>Veuillez compléter ce prix</v>
      </c>
      <c r="E30" s="107"/>
      <c r="F30" s="107"/>
    </row>
    <row r="31" spans="1:6" ht="15.75" x14ac:dyDescent="0.25">
      <c r="A31" s="31" t="s">
        <v>42</v>
      </c>
      <c r="B31" s="32" t="s">
        <v>19</v>
      </c>
      <c r="C31" s="32"/>
      <c r="D31" s="154" t="str">
        <f t="shared" si="0"/>
        <v>Veuillez compléter ce prix</v>
      </c>
      <c r="E31" s="107"/>
      <c r="F31" s="107"/>
    </row>
    <row r="32" spans="1:6" ht="15.75" x14ac:dyDescent="0.25">
      <c r="A32" s="31" t="s">
        <v>136</v>
      </c>
      <c r="B32" s="32" t="s">
        <v>19</v>
      </c>
      <c r="C32" s="32"/>
      <c r="D32" s="154" t="str">
        <f t="shared" si="0"/>
        <v>Veuillez compléter ce prix</v>
      </c>
      <c r="E32" s="107"/>
      <c r="F32" s="107"/>
    </row>
    <row r="33" spans="1:6" ht="15.75" x14ac:dyDescent="0.25">
      <c r="A33" s="31" t="s">
        <v>135</v>
      </c>
      <c r="B33" s="32" t="s">
        <v>19</v>
      </c>
      <c r="C33" s="32"/>
      <c r="D33" s="154" t="str">
        <f t="shared" si="0"/>
        <v>Veuillez compléter ce prix</v>
      </c>
      <c r="E33" s="155"/>
      <c r="F33" s="155"/>
    </row>
    <row r="34" spans="1:6" ht="15.75" x14ac:dyDescent="0.25">
      <c r="A34" s="31" t="s">
        <v>125</v>
      </c>
      <c r="B34" s="32" t="s">
        <v>27</v>
      </c>
      <c r="C34" s="32"/>
      <c r="D34" s="154" t="str">
        <f t="shared" si="0"/>
        <v>Veuillez compléter ce prix</v>
      </c>
      <c r="E34" s="107"/>
      <c r="F34" s="107"/>
    </row>
    <row r="35" spans="1:6" ht="15.75" x14ac:dyDescent="0.25">
      <c r="A35" s="31" t="s">
        <v>127</v>
      </c>
      <c r="B35" s="32" t="s">
        <v>27</v>
      </c>
      <c r="C35" s="32"/>
      <c r="D35" s="154" t="str">
        <f t="shared" si="0"/>
        <v>Veuillez compléter ce prix</v>
      </c>
      <c r="E35" s="107"/>
      <c r="F35" s="107"/>
    </row>
    <row r="36" spans="1:6" ht="15.75" x14ac:dyDescent="0.25">
      <c r="A36" s="31" t="s">
        <v>126</v>
      </c>
      <c r="B36" s="32" t="s">
        <v>19</v>
      </c>
      <c r="C36" s="32"/>
      <c r="D36" s="154" t="str">
        <f t="shared" si="0"/>
        <v>Veuillez compléter ce prix</v>
      </c>
      <c r="E36" s="107"/>
      <c r="F36" s="107"/>
    </row>
    <row r="37" spans="1:6" x14ac:dyDescent="0.25">
      <c r="A37" s="85" t="s">
        <v>146</v>
      </c>
      <c r="B37" s="86" t="s">
        <v>19</v>
      </c>
      <c r="C37" s="87"/>
      <c r="D37" s="154" t="str">
        <f t="shared" si="0"/>
        <v>Veuillez compléter ce prix</v>
      </c>
      <c r="E37" s="107"/>
      <c r="F37" s="107"/>
    </row>
    <row r="38" spans="1:6" x14ac:dyDescent="0.25">
      <c r="A38" s="85" t="s">
        <v>147</v>
      </c>
      <c r="B38" s="86" t="s">
        <v>19</v>
      </c>
      <c r="C38" s="87"/>
      <c r="D38" s="154" t="str">
        <f t="shared" si="0"/>
        <v>Veuillez compléter ce prix</v>
      </c>
      <c r="E38" s="107"/>
      <c r="F38" s="107"/>
    </row>
    <row r="39" spans="1:6" x14ac:dyDescent="0.25">
      <c r="A39" s="85" t="s">
        <v>148</v>
      </c>
      <c r="B39" s="86" t="s">
        <v>19</v>
      </c>
      <c r="C39" s="87"/>
      <c r="D39" s="154" t="str">
        <f t="shared" si="0"/>
        <v>Veuillez compléter ce prix</v>
      </c>
      <c r="E39" s="107"/>
      <c r="F39" s="107"/>
    </row>
    <row r="40" spans="1:6" x14ac:dyDescent="0.25">
      <c r="A40" s="85" t="s">
        <v>149</v>
      </c>
      <c r="B40" s="86" t="s">
        <v>19</v>
      </c>
      <c r="C40" s="87"/>
      <c r="D40" s="154" t="str">
        <f t="shared" si="0"/>
        <v>Veuillez compléter ce prix</v>
      </c>
      <c r="E40" s="107"/>
      <c r="F40" s="107"/>
    </row>
    <row r="41" spans="1:6" x14ac:dyDescent="0.25">
      <c r="A41" s="85" t="s">
        <v>150</v>
      </c>
      <c r="B41" s="86" t="s">
        <v>19</v>
      </c>
      <c r="C41" s="87"/>
      <c r="D41" s="154" t="str">
        <f t="shared" si="0"/>
        <v>Veuillez compléter ce prix</v>
      </c>
      <c r="E41" s="107"/>
      <c r="F41" s="107"/>
    </row>
    <row r="42" spans="1:6" x14ac:dyDescent="0.25">
      <c r="A42" s="85" t="s">
        <v>151</v>
      </c>
      <c r="B42" s="86" t="s">
        <v>19</v>
      </c>
      <c r="C42" s="87"/>
      <c r="D42" s="154" t="str">
        <f t="shared" si="0"/>
        <v>Veuillez compléter ce prix</v>
      </c>
      <c r="E42" s="107"/>
      <c r="F42" s="107"/>
    </row>
    <row r="43" spans="1:6" x14ac:dyDescent="0.25">
      <c r="A43" s="85" t="s">
        <v>152</v>
      </c>
      <c r="B43" s="86" t="s">
        <v>19</v>
      </c>
      <c r="C43" s="87"/>
      <c r="D43" s="154" t="str">
        <f t="shared" si="0"/>
        <v>Veuillez compléter ce prix</v>
      </c>
      <c r="E43" s="107"/>
      <c r="F43" s="107"/>
    </row>
    <row r="44" spans="1:6" x14ac:dyDescent="0.25">
      <c r="A44" s="85" t="s">
        <v>153</v>
      </c>
      <c r="B44" s="86" t="s">
        <v>19</v>
      </c>
      <c r="C44" s="87"/>
      <c r="D44" s="154" t="str">
        <f t="shared" si="0"/>
        <v>Veuillez compléter ce prix</v>
      </c>
      <c r="E44" s="107"/>
      <c r="F44" s="107"/>
    </row>
    <row r="45" spans="1:6" x14ac:dyDescent="0.25">
      <c r="A45" s="85" t="s">
        <v>154</v>
      </c>
      <c r="B45" s="86" t="s">
        <v>19</v>
      </c>
      <c r="C45" s="87"/>
      <c r="D45" s="154" t="str">
        <f t="shared" si="0"/>
        <v>Veuillez compléter ce prix</v>
      </c>
      <c r="E45" s="107"/>
      <c r="F45" s="107"/>
    </row>
    <row r="46" spans="1:6" x14ac:dyDescent="0.25">
      <c r="A46" s="85" t="s">
        <v>155</v>
      </c>
      <c r="B46" s="86" t="s">
        <v>19</v>
      </c>
      <c r="C46" s="87"/>
      <c r="D46" s="154" t="str">
        <f t="shared" si="0"/>
        <v>Veuillez compléter ce prix</v>
      </c>
      <c r="E46" s="107"/>
      <c r="F46" s="107"/>
    </row>
    <row r="47" spans="1:6" ht="15.75" x14ac:dyDescent="0.25">
      <c r="A47" s="31" t="s">
        <v>128</v>
      </c>
      <c r="B47" s="32" t="s">
        <v>77</v>
      </c>
      <c r="C47" s="32"/>
      <c r="D47" s="154" t="str">
        <f t="shared" si="0"/>
        <v>Veuillez compléter ce prix</v>
      </c>
      <c r="E47" s="107"/>
      <c r="F47" s="107"/>
    </row>
    <row r="48" spans="1:6" ht="15.75" x14ac:dyDescent="0.25">
      <c r="A48" s="31" t="s">
        <v>78</v>
      </c>
      <c r="B48" s="32" t="s">
        <v>19</v>
      </c>
      <c r="C48" s="32"/>
      <c r="D48" s="154" t="str">
        <f t="shared" si="0"/>
        <v>Veuillez compléter ce prix</v>
      </c>
      <c r="E48" s="107"/>
      <c r="F48" s="107"/>
    </row>
    <row r="49" spans="1:6" ht="15.75" x14ac:dyDescent="0.25">
      <c r="A49" s="31" t="s">
        <v>79</v>
      </c>
      <c r="B49" s="32" t="s">
        <v>19</v>
      </c>
      <c r="C49" s="32"/>
      <c r="D49" s="154" t="str">
        <f t="shared" si="0"/>
        <v>Veuillez compléter ce prix</v>
      </c>
      <c r="E49" s="107"/>
      <c r="F49" s="107"/>
    </row>
    <row r="50" spans="1:6" ht="15.75" x14ac:dyDescent="0.25">
      <c r="A50" s="31" t="s">
        <v>129</v>
      </c>
      <c r="B50" s="32" t="s">
        <v>19</v>
      </c>
      <c r="C50" s="32"/>
      <c r="D50" s="154" t="str">
        <f t="shared" si="0"/>
        <v>Veuillez compléter ce prix</v>
      </c>
      <c r="E50" s="107"/>
      <c r="F50" s="107"/>
    </row>
    <row r="51" spans="1:6" ht="15.75" x14ac:dyDescent="0.25">
      <c r="A51" s="31" t="s">
        <v>31</v>
      </c>
      <c r="B51" s="32" t="s">
        <v>19</v>
      </c>
      <c r="C51" s="32"/>
      <c r="D51" s="154" t="str">
        <f t="shared" si="0"/>
        <v>Veuillez compléter ce prix</v>
      </c>
      <c r="E51" s="107"/>
      <c r="F51" s="107"/>
    </row>
  </sheetData>
  <mergeCells count="48">
    <mergeCell ref="A3:C3"/>
    <mergeCell ref="A1:C1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43:F43"/>
    <mergeCell ref="D44:F44"/>
    <mergeCell ref="D45:F45"/>
    <mergeCell ref="D29:F29"/>
    <mergeCell ref="D30:F30"/>
    <mergeCell ref="D31:F31"/>
    <mergeCell ref="D32:F32"/>
    <mergeCell ref="D46:F46"/>
    <mergeCell ref="D33:F33"/>
    <mergeCell ref="D49:F49"/>
    <mergeCell ref="D50:F50"/>
    <mergeCell ref="D51:F51"/>
    <mergeCell ref="D34:F34"/>
    <mergeCell ref="D35:F35"/>
    <mergeCell ref="D36:F36"/>
    <mergeCell ref="D47:F47"/>
    <mergeCell ref="D48:F48"/>
    <mergeCell ref="D37:F37"/>
    <mergeCell ref="D38:F38"/>
    <mergeCell ref="D39:F39"/>
    <mergeCell ref="D40:F40"/>
    <mergeCell ref="D41:F41"/>
    <mergeCell ref="D42:F42"/>
  </mergeCells>
  <conditionalFormatting sqref="C6:C36 C47:C51">
    <cfRule type="cellIs" dxfId="6" priority="3" operator="equal">
      <formula>C6="&lt;&gt;"</formula>
    </cfRule>
  </conditionalFormatting>
  <conditionalFormatting sqref="F5">
    <cfRule type="cellIs" dxfId="5" priority="2" operator="equal">
      <formula>F5="&lt;&gt;"</formula>
    </cfRule>
  </conditionalFormatting>
  <conditionalFormatting sqref="C37:C46">
    <cfRule type="cellIs" dxfId="4" priority="1" operator="equal">
      <formula>C37="&lt;&gt;"</formula>
    </cfRule>
  </conditionalFormatting>
  <pageMargins left="0.7" right="0.7" top="0.75" bottom="0.75" header="0.3" footer="0.3"/>
  <pageSetup paperSize="9" scale="43" fitToHeight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workbookViewId="0">
      <selection activeCell="I22" sqref="I22"/>
    </sheetView>
  </sheetViews>
  <sheetFormatPr baseColWidth="10" defaultRowHeight="15" x14ac:dyDescent="0.25"/>
  <cols>
    <col min="1" max="1" width="20.7109375" customWidth="1"/>
    <col min="2" max="2" width="21.5703125" customWidth="1"/>
    <col min="3" max="3" width="19.28515625" customWidth="1"/>
    <col min="4" max="4" width="17.28515625" customWidth="1"/>
    <col min="5" max="5" width="19.85546875" customWidth="1"/>
    <col min="8" max="8" width="22.85546875" customWidth="1"/>
  </cols>
  <sheetData>
    <row r="1" spans="1:8" ht="35.25" customHeight="1" x14ac:dyDescent="0.25">
      <c r="A1" s="135" t="s">
        <v>120</v>
      </c>
      <c r="B1" s="135"/>
      <c r="C1" s="135"/>
      <c r="D1" s="135"/>
      <c r="E1" s="135"/>
      <c r="F1" s="135"/>
      <c r="G1" s="135"/>
      <c r="H1" s="135"/>
    </row>
    <row r="2" spans="1:8" x14ac:dyDescent="0.25">
      <c r="A2" s="3"/>
      <c r="B2" s="3"/>
      <c r="C2" s="16"/>
    </row>
    <row r="3" spans="1:8" ht="18" customHeight="1" x14ac:dyDescent="0.25">
      <c r="A3" s="177" t="s">
        <v>171</v>
      </c>
      <c r="B3" s="177"/>
      <c r="C3" s="177"/>
      <c r="D3" s="177"/>
      <c r="E3" s="177"/>
      <c r="F3" s="177"/>
      <c r="G3" s="177"/>
      <c r="H3" s="177"/>
    </row>
    <row r="4" spans="1:8" ht="15.75" x14ac:dyDescent="0.25">
      <c r="A4" s="38"/>
      <c r="B4" s="39"/>
    </row>
    <row r="5" spans="1:8" ht="15.75" thickBot="1" x14ac:dyDescent="0.3"/>
    <row r="6" spans="1:8" ht="18" customHeight="1" x14ac:dyDescent="0.25">
      <c r="A6" s="161" t="s">
        <v>106</v>
      </c>
      <c r="B6" s="164" t="s">
        <v>121</v>
      </c>
      <c r="C6" s="165"/>
      <c r="D6" s="165"/>
      <c r="E6" s="166"/>
      <c r="F6" s="175" t="s">
        <v>18</v>
      </c>
      <c r="G6" s="178"/>
      <c r="H6" s="180" t="str">
        <f>IF(G6="","Veuillez compléter cette case","")</f>
        <v>Veuillez compléter cette case</v>
      </c>
    </row>
    <row r="7" spans="1:8" ht="15.75" thickBot="1" x14ac:dyDescent="0.3">
      <c r="A7" s="162"/>
      <c r="B7" s="167"/>
      <c r="C7" s="168"/>
      <c r="D7" s="168"/>
      <c r="E7" s="169"/>
      <c r="F7" s="176"/>
      <c r="G7" s="179"/>
      <c r="H7" s="180"/>
    </row>
    <row r="8" spans="1:8" ht="30" x14ac:dyDescent="0.25">
      <c r="A8" s="162"/>
      <c r="B8" s="161" t="s">
        <v>107</v>
      </c>
      <c r="C8" s="53" t="s">
        <v>108</v>
      </c>
      <c r="D8" s="54" t="s">
        <v>108</v>
      </c>
      <c r="E8" s="170" t="s">
        <v>109</v>
      </c>
    </row>
    <row r="9" spans="1:8" ht="45.75" thickBot="1" x14ac:dyDescent="0.3">
      <c r="A9" s="163"/>
      <c r="B9" s="163"/>
      <c r="C9" s="55" t="s">
        <v>110</v>
      </c>
      <c r="D9" s="56" t="s">
        <v>111</v>
      </c>
      <c r="E9" s="171"/>
    </row>
    <row r="10" spans="1:8" x14ac:dyDescent="0.25">
      <c r="A10" s="172" t="s">
        <v>112</v>
      </c>
      <c r="B10" s="40" t="s">
        <v>145</v>
      </c>
      <c r="C10" s="41"/>
      <c r="D10" s="42"/>
      <c r="E10" s="50"/>
      <c r="F10" s="154" t="str">
        <f>IF(E10="","Veuillez compléter ces prix","")</f>
        <v>Veuillez compléter ces prix</v>
      </c>
      <c r="G10" s="107"/>
      <c r="H10" s="107"/>
    </row>
    <row r="11" spans="1:8" x14ac:dyDescent="0.25">
      <c r="A11" s="173"/>
      <c r="B11" s="43" t="s">
        <v>113</v>
      </c>
      <c r="C11" s="44"/>
      <c r="D11" s="45"/>
      <c r="E11" s="51"/>
      <c r="F11" s="154" t="str">
        <f t="shared" ref="F11:F24" si="0">IF(E11="","Veuillez compléter ces prix","")</f>
        <v>Veuillez compléter ces prix</v>
      </c>
      <c r="G11" s="107"/>
      <c r="H11" s="107"/>
    </row>
    <row r="12" spans="1:8" x14ac:dyDescent="0.25">
      <c r="A12" s="173"/>
      <c r="B12" s="43" t="s">
        <v>114</v>
      </c>
      <c r="C12" s="44"/>
      <c r="D12" s="45"/>
      <c r="E12" s="51"/>
      <c r="F12" s="154" t="str">
        <f t="shared" si="0"/>
        <v>Veuillez compléter ces prix</v>
      </c>
      <c r="G12" s="107"/>
      <c r="H12" s="107"/>
    </row>
    <row r="13" spans="1:8" x14ac:dyDescent="0.25">
      <c r="A13" s="173"/>
      <c r="B13" s="46" t="s">
        <v>115</v>
      </c>
      <c r="C13" s="44"/>
      <c r="D13" s="45"/>
      <c r="E13" s="51"/>
      <c r="F13" s="154" t="str">
        <f t="shared" si="0"/>
        <v>Veuillez compléter ces prix</v>
      </c>
      <c r="G13" s="107"/>
      <c r="H13" s="107"/>
    </row>
    <row r="14" spans="1:8" ht="15.75" thickBot="1" x14ac:dyDescent="0.3">
      <c r="A14" s="174"/>
      <c r="B14" s="47" t="s">
        <v>116</v>
      </c>
      <c r="C14" s="59"/>
      <c r="D14" s="60"/>
      <c r="E14" s="61"/>
      <c r="F14" s="154" t="str">
        <f t="shared" si="0"/>
        <v>Veuillez compléter ces prix</v>
      </c>
      <c r="G14" s="107"/>
      <c r="H14" s="107"/>
    </row>
    <row r="15" spans="1:8" x14ac:dyDescent="0.25">
      <c r="A15" s="158" t="s">
        <v>117</v>
      </c>
      <c r="B15" s="40" t="s">
        <v>145</v>
      </c>
      <c r="C15" s="41"/>
      <c r="D15" s="42"/>
      <c r="E15" s="50"/>
      <c r="F15" s="154" t="str">
        <f t="shared" si="0"/>
        <v>Veuillez compléter ces prix</v>
      </c>
      <c r="G15" s="107"/>
      <c r="H15" s="107"/>
    </row>
    <row r="16" spans="1:8" x14ac:dyDescent="0.25">
      <c r="A16" s="159"/>
      <c r="B16" s="43" t="s">
        <v>113</v>
      </c>
      <c r="C16" s="44"/>
      <c r="D16" s="45"/>
      <c r="E16" s="51"/>
      <c r="F16" s="154" t="str">
        <f t="shared" si="0"/>
        <v>Veuillez compléter ces prix</v>
      </c>
      <c r="G16" s="107"/>
      <c r="H16" s="107"/>
    </row>
    <row r="17" spans="1:8" x14ac:dyDescent="0.25">
      <c r="A17" s="159"/>
      <c r="B17" s="43" t="s">
        <v>114</v>
      </c>
      <c r="C17" s="44"/>
      <c r="D17" s="45"/>
      <c r="E17" s="51"/>
      <c r="F17" s="154" t="str">
        <f t="shared" si="0"/>
        <v>Veuillez compléter ces prix</v>
      </c>
      <c r="G17" s="107"/>
      <c r="H17" s="107"/>
    </row>
    <row r="18" spans="1:8" x14ac:dyDescent="0.25">
      <c r="A18" s="159"/>
      <c r="B18" s="46" t="s">
        <v>115</v>
      </c>
      <c r="C18" s="44"/>
      <c r="D18" s="45"/>
      <c r="E18" s="51"/>
      <c r="F18" s="154" t="str">
        <f t="shared" si="0"/>
        <v>Veuillez compléter ces prix</v>
      </c>
      <c r="G18" s="107"/>
      <c r="H18" s="107"/>
    </row>
    <row r="19" spans="1:8" ht="15.75" thickBot="1" x14ac:dyDescent="0.3">
      <c r="A19" s="160"/>
      <c r="B19" s="47" t="s">
        <v>116</v>
      </c>
      <c r="C19" s="48"/>
      <c r="D19" s="49"/>
      <c r="E19" s="52"/>
      <c r="F19" s="154" t="str">
        <f t="shared" si="0"/>
        <v>Veuillez compléter ces prix</v>
      </c>
      <c r="G19" s="107"/>
      <c r="H19" s="107"/>
    </row>
    <row r="20" spans="1:8" x14ac:dyDescent="0.25">
      <c r="A20" s="158" t="s">
        <v>118</v>
      </c>
      <c r="B20" s="40" t="s">
        <v>145</v>
      </c>
      <c r="C20" s="57"/>
      <c r="D20" s="58"/>
      <c r="E20" s="62"/>
      <c r="F20" s="154" t="str">
        <f t="shared" si="0"/>
        <v>Veuillez compléter ces prix</v>
      </c>
      <c r="G20" s="107"/>
      <c r="H20" s="107"/>
    </row>
    <row r="21" spans="1:8" x14ac:dyDescent="0.25">
      <c r="A21" s="159"/>
      <c r="B21" s="43" t="s">
        <v>113</v>
      </c>
      <c r="C21" s="44"/>
      <c r="D21" s="45"/>
      <c r="E21" s="51"/>
      <c r="F21" s="154" t="str">
        <f t="shared" si="0"/>
        <v>Veuillez compléter ces prix</v>
      </c>
      <c r="G21" s="107"/>
      <c r="H21" s="107"/>
    </row>
    <row r="22" spans="1:8" x14ac:dyDescent="0.25">
      <c r="A22" s="159"/>
      <c r="B22" s="43" t="s">
        <v>114</v>
      </c>
      <c r="C22" s="44"/>
      <c r="D22" s="45"/>
      <c r="E22" s="51"/>
      <c r="F22" s="154" t="str">
        <f t="shared" si="0"/>
        <v>Veuillez compléter ces prix</v>
      </c>
      <c r="G22" s="107"/>
      <c r="H22" s="107"/>
    </row>
    <row r="23" spans="1:8" x14ac:dyDescent="0.25">
      <c r="A23" s="159"/>
      <c r="B23" s="46" t="s">
        <v>115</v>
      </c>
      <c r="C23" s="44"/>
      <c r="D23" s="45"/>
      <c r="E23" s="51"/>
      <c r="F23" s="154" t="str">
        <f t="shared" si="0"/>
        <v>Veuillez compléter ces prix</v>
      </c>
      <c r="G23" s="107"/>
      <c r="H23" s="107"/>
    </row>
    <row r="24" spans="1:8" ht="15.75" thickBot="1" x14ac:dyDescent="0.3">
      <c r="A24" s="160"/>
      <c r="B24" s="47" t="s">
        <v>116</v>
      </c>
      <c r="C24" s="48"/>
      <c r="D24" s="49"/>
      <c r="E24" s="52"/>
      <c r="F24" s="154" t="str">
        <f t="shared" si="0"/>
        <v>Veuillez compléter ces prix</v>
      </c>
      <c r="G24" s="107"/>
      <c r="H24" s="107"/>
    </row>
  </sheetData>
  <mergeCells count="27">
    <mergeCell ref="F24:H24"/>
    <mergeCell ref="A1:H1"/>
    <mergeCell ref="A3:H3"/>
    <mergeCell ref="F18:H18"/>
    <mergeCell ref="F19:H19"/>
    <mergeCell ref="F20:H20"/>
    <mergeCell ref="F21:H21"/>
    <mergeCell ref="F22:H22"/>
    <mergeCell ref="F23:H23"/>
    <mergeCell ref="G6:G7"/>
    <mergeCell ref="H6:H7"/>
    <mergeCell ref="F10:H10"/>
    <mergeCell ref="F11:H11"/>
    <mergeCell ref="F12:H12"/>
    <mergeCell ref="F13:H13"/>
    <mergeCell ref="A20:A24"/>
    <mergeCell ref="F6:F7"/>
    <mergeCell ref="F14:H14"/>
    <mergeCell ref="F15:H15"/>
    <mergeCell ref="F16:H16"/>
    <mergeCell ref="F17:H17"/>
    <mergeCell ref="A15:A19"/>
    <mergeCell ref="A6:A9"/>
    <mergeCell ref="B6:E7"/>
    <mergeCell ref="B8:B9"/>
    <mergeCell ref="E8:E9"/>
    <mergeCell ref="A10:A14"/>
  </mergeCells>
  <pageMargins left="0.7" right="0.7" top="0.75" bottom="0.75" header="0.3" footer="0.3"/>
  <pageSetup paperSize="9" scale="60" fitToHeight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opLeftCell="A10" zoomScaleNormal="100" workbookViewId="0">
      <selection activeCell="A25" sqref="A25:A29"/>
    </sheetView>
  </sheetViews>
  <sheetFormatPr baseColWidth="10" defaultColWidth="11" defaultRowHeight="15" x14ac:dyDescent="0.25"/>
  <cols>
    <col min="1" max="1" width="11" style="29"/>
    <col min="2" max="2" width="65" style="3" bestFit="1" customWidth="1"/>
    <col min="3" max="3" width="21" style="3" customWidth="1"/>
    <col min="4" max="4" width="22" style="3" bestFit="1" customWidth="1"/>
    <col min="5" max="5" width="22.5703125" style="3" bestFit="1" customWidth="1"/>
    <col min="6" max="6" width="17.42578125" style="3" bestFit="1" customWidth="1"/>
    <col min="7" max="7" width="6.5703125" style="3" customWidth="1"/>
    <col min="8" max="16384" width="11" style="3"/>
  </cols>
  <sheetData>
    <row r="1" spans="1:10" ht="77.45" customHeight="1" x14ac:dyDescent="0.25">
      <c r="A1" s="183" t="s">
        <v>119</v>
      </c>
      <c r="B1" s="183"/>
      <c r="C1" s="183"/>
      <c r="D1" s="183"/>
      <c r="E1" s="183"/>
      <c r="F1" s="184"/>
    </row>
    <row r="3" spans="1:10" ht="58.9" customHeight="1" x14ac:dyDescent="0.25">
      <c r="A3" s="188" t="s">
        <v>172</v>
      </c>
      <c r="B3" s="189"/>
      <c r="C3" s="189"/>
      <c r="D3" s="189"/>
      <c r="E3" s="189"/>
      <c r="F3" s="190"/>
    </row>
    <row r="4" spans="1:10" ht="15" customHeight="1" x14ac:dyDescent="0.25"/>
    <row r="5" spans="1:10" x14ac:dyDescent="0.25">
      <c r="A5" s="33"/>
      <c r="B5" s="34"/>
      <c r="C5" s="34"/>
      <c r="D5" s="34"/>
      <c r="E5" s="34"/>
      <c r="F5" s="34"/>
    </row>
    <row r="6" spans="1:10" ht="28.5" customHeight="1" x14ac:dyDescent="0.25">
      <c r="A6" s="186"/>
      <c r="B6" s="21" t="s">
        <v>35</v>
      </c>
      <c r="C6" s="21" t="s">
        <v>36</v>
      </c>
      <c r="D6" s="21" t="s">
        <v>99</v>
      </c>
      <c r="E6" s="21" t="s">
        <v>38</v>
      </c>
      <c r="F6" s="21" t="s">
        <v>39</v>
      </c>
      <c r="H6" s="21" t="s">
        <v>40</v>
      </c>
      <c r="I6" s="22"/>
      <c r="J6" s="37" t="str">
        <f>IF(I6="","Veuillez compléter cette case","")</f>
        <v>Veuillez compléter cette case</v>
      </c>
    </row>
    <row r="7" spans="1:10" x14ac:dyDescent="0.25">
      <c r="A7" s="186"/>
      <c r="B7" s="187" t="s">
        <v>82</v>
      </c>
      <c r="C7" s="187"/>
      <c r="D7" s="187"/>
      <c r="E7" s="187"/>
      <c r="F7" s="187"/>
    </row>
    <row r="8" spans="1:10" x14ac:dyDescent="0.25">
      <c r="A8" s="186"/>
      <c r="B8" s="28" t="s">
        <v>81</v>
      </c>
      <c r="C8" s="83">
        <f>97.5*2</f>
        <v>195</v>
      </c>
      <c r="D8" s="83">
        <f>97.5*2</f>
        <v>195</v>
      </c>
      <c r="E8" s="100"/>
      <c r="F8" s="23"/>
      <c r="G8" s="181" t="str">
        <f>IF(F8="","Veuillez compléter ce prix","")</f>
        <v>Veuillez compléter ce prix</v>
      </c>
      <c r="H8" s="182"/>
      <c r="I8" s="182"/>
    </row>
    <row r="9" spans="1:10" x14ac:dyDescent="0.25">
      <c r="A9" s="186"/>
      <c r="B9" s="28" t="s">
        <v>85</v>
      </c>
      <c r="C9" s="83">
        <f>122.6*2</f>
        <v>245.2</v>
      </c>
      <c r="D9" s="83">
        <f>(122.6*2)-E9</f>
        <v>175.2</v>
      </c>
      <c r="E9" s="83">
        <f>35*2</f>
        <v>70</v>
      </c>
      <c r="F9" s="23"/>
      <c r="G9" s="181" t="str">
        <f t="shared" ref="G9:G22" si="0">IF(F9="","Veuillez compléter ce prix","")</f>
        <v>Veuillez compléter ce prix</v>
      </c>
      <c r="H9" s="182"/>
      <c r="I9" s="182"/>
    </row>
    <row r="10" spans="1:10" x14ac:dyDescent="0.25">
      <c r="A10" s="186"/>
      <c r="B10" s="28" t="s">
        <v>86</v>
      </c>
      <c r="C10" s="83">
        <f>41.8*2</f>
        <v>83.6</v>
      </c>
      <c r="D10" s="83">
        <f>41.8*2</f>
        <v>83.6</v>
      </c>
      <c r="E10" s="100"/>
      <c r="F10" s="23"/>
      <c r="G10" s="181" t="str">
        <f t="shared" si="0"/>
        <v>Veuillez compléter ce prix</v>
      </c>
      <c r="H10" s="182"/>
      <c r="I10" s="182"/>
    </row>
    <row r="11" spans="1:10" x14ac:dyDescent="0.25">
      <c r="A11" s="186"/>
      <c r="B11" s="28" t="s">
        <v>87</v>
      </c>
      <c r="C11" s="83">
        <f>505.5*2</f>
        <v>1011</v>
      </c>
      <c r="D11" s="83">
        <f>(505.5*2)-E11</f>
        <v>507</v>
      </c>
      <c r="E11" s="83">
        <f>252*2</f>
        <v>504</v>
      </c>
      <c r="F11" s="23"/>
      <c r="G11" s="181" t="str">
        <f t="shared" si="0"/>
        <v>Veuillez compléter ce prix</v>
      </c>
      <c r="H11" s="182"/>
      <c r="I11" s="182"/>
    </row>
    <row r="12" spans="1:10" x14ac:dyDescent="0.25">
      <c r="A12" s="186"/>
      <c r="B12" s="28" t="s">
        <v>88</v>
      </c>
      <c r="C12" s="83">
        <f>130*2</f>
        <v>260</v>
      </c>
      <c r="D12" s="83">
        <f>130*2</f>
        <v>260</v>
      </c>
      <c r="E12" s="100"/>
      <c r="F12" s="23"/>
      <c r="G12" s="181" t="str">
        <f t="shared" si="0"/>
        <v>Veuillez compléter ce prix</v>
      </c>
      <c r="H12" s="182"/>
      <c r="I12" s="182"/>
    </row>
    <row r="13" spans="1:10" x14ac:dyDescent="0.25">
      <c r="A13" s="186"/>
      <c r="B13" s="28" t="s">
        <v>89</v>
      </c>
      <c r="C13" s="83">
        <f>36.8*2</f>
        <v>73.599999999999994</v>
      </c>
      <c r="D13" s="83">
        <f>36.8*2</f>
        <v>73.599999999999994</v>
      </c>
      <c r="E13" s="100"/>
      <c r="F13" s="23"/>
      <c r="G13" s="181" t="str">
        <f t="shared" si="0"/>
        <v>Veuillez compléter ce prix</v>
      </c>
      <c r="H13" s="182"/>
      <c r="I13" s="182"/>
    </row>
    <row r="14" spans="1:10" x14ac:dyDescent="0.25">
      <c r="A14" s="186"/>
      <c r="B14" s="28" t="s">
        <v>143</v>
      </c>
      <c r="C14" s="83">
        <f>9.4*2</f>
        <v>18.8</v>
      </c>
      <c r="D14" s="83">
        <f>9.4*2</f>
        <v>18.8</v>
      </c>
      <c r="E14" s="100"/>
      <c r="F14" s="23"/>
      <c r="G14" s="181" t="str">
        <f t="shared" ref="G14" si="1">IF(F14="","Veuillez compléter ce prix","")</f>
        <v>Veuillez compléter ce prix</v>
      </c>
      <c r="H14" s="182"/>
      <c r="I14" s="182"/>
    </row>
    <row r="15" spans="1:10" x14ac:dyDescent="0.25">
      <c r="A15" s="186"/>
      <c r="B15" s="28" t="s">
        <v>90</v>
      </c>
      <c r="C15" s="83">
        <f>73.9*2</f>
        <v>147.80000000000001</v>
      </c>
      <c r="D15" s="83">
        <f>73.9*2</f>
        <v>147.80000000000001</v>
      </c>
      <c r="E15" s="100"/>
      <c r="F15" s="23"/>
      <c r="G15" s="181" t="str">
        <f t="shared" si="0"/>
        <v>Veuillez compléter ce prix</v>
      </c>
      <c r="H15" s="182"/>
      <c r="I15" s="182"/>
    </row>
    <row r="16" spans="1:10" x14ac:dyDescent="0.25">
      <c r="A16" s="186"/>
      <c r="B16" s="28" t="s">
        <v>91</v>
      </c>
      <c r="C16" s="83">
        <f>77*2</f>
        <v>154</v>
      </c>
      <c r="D16" s="83">
        <f>77*2</f>
        <v>154</v>
      </c>
      <c r="E16" s="100"/>
      <c r="F16" s="23"/>
      <c r="G16" s="181" t="str">
        <f t="shared" si="0"/>
        <v>Veuillez compléter ce prix</v>
      </c>
      <c r="H16" s="182"/>
      <c r="I16" s="182"/>
    </row>
    <row r="17" spans="1:10" x14ac:dyDescent="0.25">
      <c r="A17" s="186"/>
      <c r="B17" s="28" t="s">
        <v>100</v>
      </c>
      <c r="C17" s="83">
        <f>48.8*2</f>
        <v>97.6</v>
      </c>
      <c r="D17" s="83">
        <f>48.8*2</f>
        <v>97.6</v>
      </c>
      <c r="E17" s="100"/>
      <c r="F17" s="23"/>
      <c r="G17" s="181" t="str">
        <f t="shared" si="0"/>
        <v>Veuillez compléter ce prix</v>
      </c>
      <c r="H17" s="182"/>
      <c r="I17" s="182"/>
    </row>
    <row r="18" spans="1:10" x14ac:dyDescent="0.25">
      <c r="A18" s="186"/>
      <c r="B18" s="28" t="s">
        <v>92</v>
      </c>
      <c r="C18" s="83">
        <f>11.56*2</f>
        <v>23.12</v>
      </c>
      <c r="D18" s="83">
        <f>11.56*2</f>
        <v>23.12</v>
      </c>
      <c r="E18" s="100"/>
      <c r="F18" s="23"/>
      <c r="G18" s="181" t="str">
        <f t="shared" si="0"/>
        <v>Veuillez compléter ce prix</v>
      </c>
      <c r="H18" s="182"/>
      <c r="I18" s="182"/>
    </row>
    <row r="19" spans="1:10" x14ac:dyDescent="0.25">
      <c r="A19" s="186"/>
      <c r="B19" s="28" t="s">
        <v>105</v>
      </c>
      <c r="C19" s="83">
        <f>38.7*2</f>
        <v>77.400000000000006</v>
      </c>
      <c r="D19" s="83">
        <f>38.7*2</f>
        <v>77.400000000000006</v>
      </c>
      <c r="E19" s="100"/>
      <c r="F19" s="23"/>
      <c r="G19" s="181" t="str">
        <f t="shared" si="0"/>
        <v>Veuillez compléter ce prix</v>
      </c>
      <c r="H19" s="182"/>
      <c r="I19" s="182"/>
    </row>
    <row r="20" spans="1:10" x14ac:dyDescent="0.25">
      <c r="A20" s="186"/>
      <c r="B20" s="28" t="s">
        <v>93</v>
      </c>
      <c r="C20" s="83">
        <f>6.6*2</f>
        <v>13.2</v>
      </c>
      <c r="D20" s="83">
        <f>6.6*2</f>
        <v>13.2</v>
      </c>
      <c r="E20" s="100"/>
      <c r="F20" s="23"/>
      <c r="G20" s="181" t="str">
        <f t="shared" si="0"/>
        <v>Veuillez compléter ce prix</v>
      </c>
      <c r="H20" s="182"/>
      <c r="I20" s="182"/>
    </row>
    <row r="21" spans="1:10" x14ac:dyDescent="0.25">
      <c r="A21" s="186"/>
      <c r="B21" s="28" t="s">
        <v>94</v>
      </c>
      <c r="C21" s="83">
        <f>12.6*2</f>
        <v>25.2</v>
      </c>
      <c r="D21" s="83">
        <f>12.6*2</f>
        <v>25.2</v>
      </c>
      <c r="E21" s="100"/>
      <c r="F21" s="23"/>
      <c r="G21" s="181" t="str">
        <f t="shared" si="0"/>
        <v>Veuillez compléter ce prix</v>
      </c>
      <c r="H21" s="182"/>
      <c r="I21" s="182"/>
    </row>
    <row r="22" spans="1:10" x14ac:dyDescent="0.25">
      <c r="A22" s="186"/>
      <c r="B22" s="28" t="s">
        <v>80</v>
      </c>
      <c r="C22" s="83">
        <f>470*2</f>
        <v>940</v>
      </c>
      <c r="D22" s="83">
        <f>(470*2)-E22</f>
        <v>500</v>
      </c>
      <c r="E22" s="83">
        <f>220*2</f>
        <v>440</v>
      </c>
      <c r="F22" s="23"/>
      <c r="G22" s="181" t="str">
        <f t="shared" si="0"/>
        <v>Veuillez compléter ce prix</v>
      </c>
      <c r="H22" s="182"/>
      <c r="I22" s="182"/>
    </row>
    <row r="23" spans="1:10" x14ac:dyDescent="0.25">
      <c r="A23" s="185" t="s">
        <v>98</v>
      </c>
      <c r="B23" s="185"/>
      <c r="C23" s="84">
        <f>SUM(C8:C22)</f>
        <v>3365.5199999999995</v>
      </c>
      <c r="D23" s="25">
        <f>SUBTOTAL(9,D7:D22)</f>
        <v>2351.5199999999995</v>
      </c>
      <c r="E23" s="26">
        <f>SUBTOTAL(9,E7:E22)</f>
        <v>1014</v>
      </c>
      <c r="F23" s="27">
        <f>SUBTOTAL(9,F7:F22)</f>
        <v>0</v>
      </c>
    </row>
    <row r="25" spans="1:10" x14ac:dyDescent="0.25">
      <c r="A25" s="186"/>
      <c r="B25" s="21" t="s">
        <v>35</v>
      </c>
      <c r="C25" s="21" t="s">
        <v>36</v>
      </c>
      <c r="D25" s="21" t="s">
        <v>37</v>
      </c>
      <c r="E25" s="21" t="s">
        <v>38</v>
      </c>
      <c r="F25" s="21" t="s">
        <v>39</v>
      </c>
      <c r="H25" s="21" t="s">
        <v>40</v>
      </c>
      <c r="I25" s="22"/>
      <c r="J25" s="36" t="str">
        <f>IF(I25="","Veuillez compléter cette case","")</f>
        <v>Veuillez compléter cette case</v>
      </c>
    </row>
    <row r="26" spans="1:10" x14ac:dyDescent="0.25">
      <c r="A26" s="186"/>
      <c r="B26" s="187" t="s">
        <v>83</v>
      </c>
      <c r="C26" s="187"/>
      <c r="D26" s="187"/>
      <c r="E26" s="187"/>
      <c r="F26" s="187"/>
    </row>
    <row r="27" spans="1:10" x14ac:dyDescent="0.25">
      <c r="A27" s="186"/>
      <c r="B27" s="28" t="s">
        <v>95</v>
      </c>
      <c r="C27" s="26">
        <v>28.7</v>
      </c>
      <c r="D27" s="26">
        <v>28.7</v>
      </c>
      <c r="E27" s="101"/>
      <c r="F27" s="23"/>
      <c r="G27" s="181" t="str">
        <f>IF(F27="","Veuillez compléter ce prix","")</f>
        <v>Veuillez compléter ce prix</v>
      </c>
      <c r="H27" s="182"/>
      <c r="I27" s="182"/>
    </row>
    <row r="28" spans="1:10" x14ac:dyDescent="0.25">
      <c r="A28" s="186"/>
      <c r="B28" s="28" t="s">
        <v>96</v>
      </c>
      <c r="C28" s="26">
        <v>8.0399999999999991</v>
      </c>
      <c r="D28" s="26">
        <v>8.0399999999999991</v>
      </c>
      <c r="E28" s="101"/>
      <c r="F28" s="23"/>
      <c r="G28" s="181" t="str">
        <f t="shared" ref="G28:G29" si="2">IF(F28="","Veuillez compléter ce prix","")</f>
        <v>Veuillez compléter ce prix</v>
      </c>
      <c r="H28" s="182"/>
      <c r="I28" s="182"/>
    </row>
    <row r="29" spans="1:10" x14ac:dyDescent="0.25">
      <c r="A29" s="186"/>
      <c r="B29" s="28" t="s">
        <v>97</v>
      </c>
      <c r="C29" s="26">
        <v>77.8</v>
      </c>
      <c r="D29" s="26">
        <v>77.8</v>
      </c>
      <c r="E29" s="101"/>
      <c r="F29" s="23"/>
      <c r="G29" s="181" t="str">
        <f t="shared" si="2"/>
        <v>Veuillez compléter ce prix</v>
      </c>
      <c r="H29" s="182"/>
      <c r="I29" s="182"/>
    </row>
    <row r="30" spans="1:10" x14ac:dyDescent="0.25">
      <c r="A30" s="185" t="s">
        <v>144</v>
      </c>
      <c r="B30" s="185"/>
      <c r="C30" s="24">
        <f>SUBTOTAL(9,C26:C29)</f>
        <v>114.53999999999999</v>
      </c>
      <c r="D30" s="25">
        <f>SUBTOTAL(9,D26:D29)</f>
        <v>114.53999999999999</v>
      </c>
      <c r="E30" s="26">
        <f>SUBTOTAL(9,E26:E29)</f>
        <v>0</v>
      </c>
      <c r="F30" s="27">
        <f>SUBTOTAL(9,F26:F29)</f>
        <v>0</v>
      </c>
    </row>
  </sheetData>
  <mergeCells count="26">
    <mergeCell ref="A1:F1"/>
    <mergeCell ref="G8:I8"/>
    <mergeCell ref="G9:I9"/>
    <mergeCell ref="A30:B30"/>
    <mergeCell ref="A23:B23"/>
    <mergeCell ref="A6:A22"/>
    <mergeCell ref="B7:F7"/>
    <mergeCell ref="A3:F3"/>
    <mergeCell ref="A25:A29"/>
    <mergeCell ref="B26:F26"/>
    <mergeCell ref="G10:I10"/>
    <mergeCell ref="G11:I11"/>
    <mergeCell ref="G12:I12"/>
    <mergeCell ref="G13:I13"/>
    <mergeCell ref="G15:I15"/>
    <mergeCell ref="G16:I16"/>
    <mergeCell ref="G14:I14"/>
    <mergeCell ref="G17:I17"/>
    <mergeCell ref="G18:I18"/>
    <mergeCell ref="G19:I19"/>
    <mergeCell ref="G29:I29"/>
    <mergeCell ref="G20:I20"/>
    <mergeCell ref="G21:I21"/>
    <mergeCell ref="G22:I22"/>
    <mergeCell ref="G27:I27"/>
    <mergeCell ref="G28:I28"/>
  </mergeCells>
  <conditionalFormatting sqref="I6">
    <cfRule type="cellIs" dxfId="3" priority="2" operator="equal">
      <formula>I6="&lt;&gt;"</formula>
    </cfRule>
  </conditionalFormatting>
  <conditionalFormatting sqref="F27:F29 I25 F15:F22">
    <cfRule type="cellIs" dxfId="2" priority="1" operator="equal">
      <formula>B1048574="&lt;&gt;"</formula>
    </cfRule>
  </conditionalFormatting>
  <conditionalFormatting sqref="F8:F12">
    <cfRule type="cellIs" dxfId="1" priority="13" operator="equal">
      <formula>B1048567="&lt;&gt;"</formula>
    </cfRule>
  </conditionalFormatting>
  <conditionalFormatting sqref="F13:F14">
    <cfRule type="cellIs" dxfId="0" priority="71" operator="equal">
      <formula>B1048573="&lt;&gt;"</formula>
    </cfRule>
  </conditionalFormatting>
  <pageMargins left="0.70866141732283472" right="0.70866141732283472" top="0.74803149606299213" bottom="0.74803149606299213" header="0.31496062992125984" footer="0.31496062992125984"/>
  <pageSetup paperSize="9" scale="39" fitToHeight="0" orientation="portrait" verticalDpi="0" r:id="rId1"/>
  <headerFooter>
    <oddFooter>&amp;RPage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An 1 - DPGF</vt:lpstr>
      <vt:lpstr>An 2 - DPGF Plonge</vt:lpstr>
      <vt:lpstr>An 2a - BPU Nettoyage locaux</vt:lpstr>
      <vt:lpstr>An 2b - BPU plonge</vt:lpstr>
      <vt:lpstr>An 3 - BPU Vitrerie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LATECOERE Anne-Marie SA CL NORMALE DEF</dc:creator>
  <cp:lastModifiedBy>NATUREL Olivier SA CN MINDEF</cp:lastModifiedBy>
  <cp:lastPrinted>2025-04-16T14:24:54Z</cp:lastPrinted>
  <dcterms:created xsi:type="dcterms:W3CDTF">2021-01-27T08:41:23Z</dcterms:created>
  <dcterms:modified xsi:type="dcterms:W3CDTF">2025-07-17T08:15:04Z</dcterms:modified>
</cp:coreProperties>
</file>